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6-2028\Для ПУБЛИЧНЫХ СЛУШАНИЙ проект на 2026-2028 годы\"/>
    </mc:Choice>
  </mc:AlternateContent>
  <bookViews>
    <workbookView xWindow="2835" yWindow="-105" windowWidth="14520" windowHeight="11760"/>
  </bookViews>
  <sheets>
    <sheet name="приложение " sheetId="11" r:id="rId1"/>
  </sheets>
  <definedNames>
    <definedName name="_xlnm._FilterDatabase" localSheetId="0" hidden="1">'приложение '!$A$15:$IR$15</definedName>
    <definedName name="_xlnm.Print_Titles" localSheetId="0">'приложение '!$15:$15</definedName>
    <definedName name="_xlnm.Print_Area" localSheetId="0">'приложение '!$B$1:$I$97</definedName>
  </definedNames>
  <calcPr calcId="152511"/>
</workbook>
</file>

<file path=xl/calcChain.xml><?xml version="1.0" encoding="utf-8"?>
<calcChain xmlns="http://schemas.openxmlformats.org/spreadsheetml/2006/main">
  <c r="H91" i="11" l="1"/>
  <c r="F96" i="11" l="1"/>
  <c r="G95" i="11"/>
  <c r="G94" i="11" s="1"/>
  <c r="F95" i="11" l="1"/>
  <c r="F94" i="11"/>
  <c r="G93" i="11"/>
  <c r="F93" i="11" s="1"/>
  <c r="G61" i="11" l="1"/>
  <c r="G60" i="11"/>
  <c r="G79" i="11" l="1"/>
  <c r="G78" i="11"/>
  <c r="G76" i="11" s="1"/>
  <c r="G74" i="11"/>
  <c r="F75" i="11"/>
  <c r="F36" i="11" l="1"/>
  <c r="F37" i="11"/>
  <c r="F38" i="11"/>
  <c r="F35" i="11"/>
  <c r="F57" i="11"/>
  <c r="F58" i="11"/>
  <c r="F59" i="11"/>
  <c r="F56" i="11"/>
  <c r="F60" i="11" l="1"/>
  <c r="G54" i="11" l="1"/>
  <c r="F71" i="11" l="1"/>
  <c r="F72" i="11"/>
  <c r="G70" i="11"/>
  <c r="G68" i="11" s="1"/>
  <c r="H69" i="11"/>
  <c r="H68" i="11" s="1"/>
  <c r="H53" i="11"/>
  <c r="I53" i="11"/>
  <c r="I49" i="11" s="1"/>
  <c r="I42" i="11" s="1"/>
  <c r="I32" i="11"/>
  <c r="I29" i="11" l="1"/>
  <c r="I17" i="11" s="1"/>
  <c r="I16" i="11" s="1"/>
  <c r="I97" i="11" s="1"/>
  <c r="F92" i="11" l="1"/>
  <c r="F91" i="11"/>
  <c r="F88" i="11"/>
  <c r="F87" i="11"/>
  <c r="H86" i="11"/>
  <c r="H85" i="11" s="1"/>
  <c r="H80" i="11" s="1"/>
  <c r="G86" i="11"/>
  <c r="G85" i="11" s="1"/>
  <c r="F84" i="11"/>
  <c r="F83" i="11"/>
  <c r="G82" i="11"/>
  <c r="F82" i="11" s="1"/>
  <c r="F79" i="11"/>
  <c r="F78" i="11"/>
  <c r="F77" i="11"/>
  <c r="H76" i="11"/>
  <c r="H67" i="11" s="1"/>
  <c r="F74" i="11"/>
  <c r="F73" i="11"/>
  <c r="F70" i="11"/>
  <c r="F69" i="11"/>
  <c r="G66" i="11"/>
  <c r="G65" i="11" s="1"/>
  <c r="F64" i="11"/>
  <c r="G63" i="11"/>
  <c r="F63" i="11" s="1"/>
  <c r="F61" i="11"/>
  <c r="G55" i="11"/>
  <c r="F54" i="11"/>
  <c r="G52" i="11"/>
  <c r="F52" i="11" s="1"/>
  <c r="G51" i="11"/>
  <c r="F51" i="11" s="1"/>
  <c r="H49" i="11"/>
  <c r="G48" i="11"/>
  <c r="F48" i="11" s="1"/>
  <c r="G47" i="11"/>
  <c r="F47" i="11" s="1"/>
  <c r="F45" i="11"/>
  <c r="G44" i="11"/>
  <c r="F44" i="11" s="1"/>
  <c r="F41" i="11"/>
  <c r="G40" i="11"/>
  <c r="F40" i="11" s="1"/>
  <c r="F34" i="11"/>
  <c r="G33" i="11"/>
  <c r="G31" i="11"/>
  <c r="F31" i="11" s="1"/>
  <c r="F28" i="11"/>
  <c r="F27" i="11"/>
  <c r="F26" i="11"/>
  <c r="G25" i="11"/>
  <c r="F25" i="11" s="1"/>
  <c r="G24" i="11"/>
  <c r="F24" i="11" s="1"/>
  <c r="F23" i="11"/>
  <c r="H22" i="11"/>
  <c r="H21" i="11" s="1"/>
  <c r="H17" i="11" s="1"/>
  <c r="G20" i="11"/>
  <c r="G19" i="11" s="1"/>
  <c r="G22" i="11" l="1"/>
  <c r="G21" i="11" s="1"/>
  <c r="F21" i="11" s="1"/>
  <c r="F33" i="11"/>
  <c r="G32" i="11"/>
  <c r="F32" i="11" s="1"/>
  <c r="F55" i="11"/>
  <c r="G53" i="11"/>
  <c r="F53" i="11" s="1"/>
  <c r="G30" i="11"/>
  <c r="F30" i="11" s="1"/>
  <c r="G46" i="11"/>
  <c r="F46" i="11" s="1"/>
  <c r="H42" i="11"/>
  <c r="H16" i="11" s="1"/>
  <c r="G81" i="11"/>
  <c r="F81" i="11" s="1"/>
  <c r="G39" i="11"/>
  <c r="F39" i="11" s="1"/>
  <c r="G67" i="11"/>
  <c r="F67" i="11" s="1"/>
  <c r="F76" i="11"/>
  <c r="G18" i="11"/>
  <c r="F19" i="11"/>
  <c r="F85" i="11"/>
  <c r="G80" i="11"/>
  <c r="F65" i="11"/>
  <c r="G62" i="11"/>
  <c r="F62" i="11" s="1"/>
  <c r="G50" i="11"/>
  <c r="G49" i="11" s="1"/>
  <c r="F49" i="11" s="1"/>
  <c r="F86" i="11"/>
  <c r="F66" i="11"/>
  <c r="F68" i="11"/>
  <c r="H90" i="11"/>
  <c r="F20" i="11"/>
  <c r="G43" i="11" l="1"/>
  <c r="F43" i="11" s="1"/>
  <c r="F22" i="11"/>
  <c r="F80" i="11"/>
  <c r="G29" i="11"/>
  <c r="F29" i="11" s="1"/>
  <c r="F90" i="11"/>
  <c r="H89" i="11"/>
  <c r="F89" i="11" s="1"/>
  <c r="F50" i="11"/>
  <c r="F18" i="11"/>
  <c r="H97" i="11" l="1"/>
  <c r="G17" i="11"/>
  <c r="G42" i="11"/>
  <c r="F42" i="11" s="1"/>
  <c r="G16" i="11" l="1"/>
  <c r="G97" i="11" s="1"/>
  <c r="F97" i="11" s="1"/>
  <c r="F16" i="11"/>
  <c r="F17" i="11"/>
</calcChain>
</file>

<file path=xl/sharedStrings.xml><?xml version="1.0" encoding="utf-8"?>
<sst xmlns="http://schemas.openxmlformats.org/spreadsheetml/2006/main" count="238" uniqueCount="135">
  <si>
    <t>Расходы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</si>
  <si>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</si>
  <si>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</si>
  <si>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</si>
  <si>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</si>
  <si>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</si>
  <si>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</si>
  <si>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</si>
  <si>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</si>
  <si>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</si>
  <si>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</si>
  <si>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</si>
  <si>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</si>
  <si>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</si>
  <si>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</si>
  <si>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</si>
  <si>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</si>
  <si>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</si>
  <si>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</si>
  <si>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</si>
  <si>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</si>
  <si>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</si>
  <si>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</si>
  <si>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</si>
  <si>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</si>
  <si>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</si>
  <si>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</si>
  <si>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</si>
  <si>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</si>
  <si>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</si>
  <si>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</si>
  <si>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</si>
  <si>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</si>
  <si>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</si>
  <si>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</si>
  <si>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</si>
  <si>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</si>
  <si>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</si>
  <si>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</si>
  <si>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</si>
  <si>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</si>
  <si>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</si>
  <si>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  I. МКУ "Управление капитального строительства"</t>
  </si>
  <si>
    <t xml:space="preserve"> Капитальный ремонт и ремонт</t>
  </si>
  <si>
    <t>Строительство (реконструкция)</t>
  </si>
  <si>
    <t>1330144100</t>
  </si>
  <si>
    <t>1105</t>
  </si>
  <si>
    <t>Другие вопросы в области физической культуры и спорта</t>
  </si>
  <si>
    <t>1100</t>
  </si>
  <si>
    <t>Физическая культура и спорт</t>
  </si>
  <si>
    <t>0502</t>
  </si>
  <si>
    <t>Коммунальное хозяйство</t>
  </si>
  <si>
    <t>0300</t>
  </si>
  <si>
    <t>0314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</si>
  <si>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</si>
  <si>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</si>
  <si>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</si>
  <si>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</si>
  <si>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Старооскольского городского округа</t>
  </si>
  <si>
    <t>1240124200</t>
  </si>
  <si>
    <t>Культура</t>
  </si>
  <si>
    <t>0801</t>
  </si>
  <si>
    <t>0430224200</t>
  </si>
  <si>
    <t>Капитальный ремонт МАУК ДК "Комсомолец", г.Старый Оскол, бульвар Дружбы, д.1</t>
  </si>
  <si>
    <t>0709</t>
  </si>
  <si>
    <t>Другие вопросы в области образования</t>
  </si>
  <si>
    <t>0804</t>
  </si>
  <si>
    <t xml:space="preserve">Другие вопросы в области культуры, кинематографии </t>
  </si>
  <si>
    <t>1340344300</t>
  </si>
  <si>
    <t>0230124200</t>
  </si>
  <si>
    <t>0640371520</t>
  </si>
  <si>
    <t>0640324200</t>
  </si>
  <si>
    <t>0540270820</t>
  </si>
  <si>
    <t>1240224200</t>
  </si>
  <si>
    <t>0730144100</t>
  </si>
  <si>
    <t>1240344100</t>
  </si>
  <si>
    <t>0430140180</t>
  </si>
  <si>
    <t>04301S0180</t>
  </si>
  <si>
    <t>151И455550</t>
  </si>
  <si>
    <t>Строительство автомобильных дорог в РИЗ "Вишенки" в г.Старый Оскол Белгородской области</t>
  </si>
  <si>
    <t>133019Д030</t>
  </si>
  <si>
    <t>13301SД030</t>
  </si>
  <si>
    <t>1240324200</t>
  </si>
  <si>
    <t>Государственная экспертиза сметной документации, проектно-сметная документация, диагностика</t>
  </si>
  <si>
    <t>1240244100</t>
  </si>
  <si>
    <t xml:space="preserve">2026 год всего расходов  </t>
  </si>
  <si>
    <t>Строительство (реконструкция)  мостов и путепроводов</t>
  </si>
  <si>
    <t>Устройство полос накопления и переходно-скоростных полос для безопасного движения транспорта на проспекте им. А. Угарова (магистраль 1-1) в районе пересечения с ул. Николаевской в г. Старый Оскол   (светофорный объект на пересечении проспекта А. Угарова и улицы Николаевская)</t>
  </si>
  <si>
    <t>Устройство светофорного объекта ул. Майская,                ул. Троицкая, ул. Вешняя</t>
  </si>
  <si>
    <t xml:space="preserve">Строительство сетей водоснабжения и водоотведения </t>
  </si>
  <si>
    <t>Устройство детских игровых и спортивных площадок</t>
  </si>
  <si>
    <t>Обустройство площадки для выгула собак, г. Старый Оскол</t>
  </si>
  <si>
    <t>Создание "умной" спортивной площадки под установку модульного спортивного сооружения "фиджитал" - центр, г.Старый Оскол, Молодежный проспект, д.14</t>
  </si>
  <si>
    <t>0408</t>
  </si>
  <si>
    <t>Транспорт</t>
  </si>
  <si>
    <t>1340224200</t>
  </si>
  <si>
    <t>Капитальный ремонт нежилого здания (гараж), ул. Комсомольская, 43</t>
  </si>
  <si>
    <t>Капитальный ремонт сетей водоснабжения, водоотведения и ливневой канализации Старооскольского городского округа</t>
  </si>
  <si>
    <t>Капитальный ремонт детских оздоровительных лагерей</t>
  </si>
  <si>
    <t>0430140200</t>
  </si>
  <si>
    <t>04301S0200</t>
  </si>
  <si>
    <t>0430240220</t>
  </si>
  <si>
    <t>04302S0220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</si>
  <si>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</si>
  <si>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Капитальный ремонт сетей ливневой канализации,  г.Старый Оскол, ул. Свердлова, д. 25</t>
  </si>
  <si>
    <t>Устройство тротуара и сетей наружного освещения по улице Центральная села Солдатское Старооскольского городского округа</t>
  </si>
  <si>
    <t>Создание многофункциональной спортивно-игровой площадки по улице Народная села Черниково Старооскольского городского округа</t>
  </si>
  <si>
    <t>Устройство сетей наружного освещения вдоль тротуара по улице 8 Марта села Городище Старооскольского городского округа</t>
  </si>
  <si>
    <t>Устройство площадки для занятия спортом в РИЗ "Новая Ямская слобода" г. Старый Оскол Белгородской области</t>
  </si>
  <si>
    <t>15201ИS009</t>
  </si>
  <si>
    <t>15201ИS010</t>
  </si>
  <si>
    <t>15201ИS011</t>
  </si>
  <si>
    <t>15201ИS012</t>
  </si>
  <si>
    <t>средства пожертвований</t>
  </si>
  <si>
    <t>Ремонт пешеходной дорожки через трамвайные пути и благоустройство тротуара в мкр. Северный, вдоль жилого дома № 7, г. Старый Оскол Белгородской области</t>
  </si>
  <si>
    <t>Благоустройство тротуара на ул. Хмелева г. Старый Оскол Белгородской области</t>
  </si>
  <si>
    <t>Благоустройство тротуара на ул. 1-ой Конной Армии  г. Старый Оскол Белгородской области</t>
  </si>
  <si>
    <t>Благоустройство общественного пространства ИЖС "Строитель" г. Старый Оскол Белгородской области</t>
  </si>
  <si>
    <t>15201ИS013</t>
  </si>
  <si>
    <t>15201ИS014</t>
  </si>
  <si>
    <t>15201ИS015</t>
  </si>
  <si>
    <t>15201ИS016</t>
  </si>
  <si>
    <t>Капитальный ремонт МАУК Центр культурного развития "Горняк", по адресу: Белгородская область, г.Старый Оскол, мкр.Горняк, д.7</t>
  </si>
  <si>
    <t>Капитальный ремонт МБУК "Старооскольский краеведческий музей" г.Старый Оскол, ул.Ленина, 52</t>
  </si>
  <si>
    <t>Капитальный ремонт МБУК "Старооскольский краеведческий музей, (Работы по сохранению объекта культурного наследия регионального значения: "Здание, где 3 декабря 1918 года состоялось первое заседание первого Старооскольского уездного комитета РКСМ. Здесь же в 1918 году размещался Старооскольский комитет РКП (б) и городской Совет рабочих", по адресу: г.Старый Оскол, ул.Ленина, д.50/42</t>
  </si>
  <si>
    <t>"Благоустройство второй очереди набережной реки Осколец" по улице Гуменская, г. Старый Оскол Белгородской области</t>
  </si>
  <si>
    <t xml:space="preserve">Благоустройство дворовой территории, мкр. Юность, д.3,4  </t>
  </si>
  <si>
    <t>0430124200</t>
  </si>
  <si>
    <t>Строительство автомобильных дорог в РИЗ "Ладушки"  в г. Старый Оскол Белгородской области</t>
  </si>
  <si>
    <t>IV. МКУ "Центр по благоустройству сельских территорий"</t>
  </si>
  <si>
    <t>10401L5763</t>
  </si>
  <si>
    <t>Создание и обустройство детской площадки в селе Городище</t>
  </si>
  <si>
    <t xml:space="preserve">на капитальные вложения и проведение капитальных ремонтов  на 2026 год </t>
  </si>
  <si>
    <t>Строительство гаражных боксов для специализированной пожарно-спасательной техники МКУ "Управление по делам ГО и ЧС городского округа", Белгородская область, г. Старый Оскол, мкр. Рудничный, д.23.</t>
  </si>
  <si>
    <t xml:space="preserve">                                                                                                          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</si>
</sst>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9" fillId="0" borderId="0"/>
    <xf numFmtId="0" fontId="1" fillId="0" borderId="0"/>
  </cellStyleXfs>
  <cellXfs count="105">
    <xf numFmtId="0" fontId="0" fillId="0" borderId="0" xfId="0"/>
    <xf numFmtId="49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3" fillId="0" borderId="2" xfId="3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/>
    </xf>
    <xf numFmtId="164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/>
    <xf numFmtId="164" fontId="4" fillId="0" borderId="1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49" fontId="3" fillId="0" borderId="1" xfId="3" applyNumberFormat="1" applyFont="1" applyFill="1" applyBorder="1" applyAlignment="1">
      <alignment horizontal="left" vertical="center" wrapText="1"/>
    </xf>
    <xf numFmtId="164" fontId="3" fillId="0" borderId="1" xfId="3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3" fillId="0" borderId="2" xfId="3" applyNumberFormat="1" applyFont="1" applyFill="1" applyBorder="1" applyAlignment="1">
      <alignment horizontal="left" vertical="center" wrapText="1"/>
    </xf>
    <xf numFmtId="0" fontId="3" fillId="0" borderId="7" xfId="3" applyNumberFormat="1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left" vertical="center" wrapText="1"/>
    </xf>
    <xf numFmtId="0" fontId="4" fillId="0" borderId="1" xfId="3" applyFont="1" applyFill="1" applyBorder="1" applyAlignment="1">
      <alignment horizontal="center" wrapText="1"/>
    </xf>
    <xf numFmtId="49" fontId="4" fillId="0" borderId="1" xfId="3" applyNumberFormat="1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left" vertical="center" wrapText="1"/>
    </xf>
    <xf numFmtId="49" fontId="4" fillId="0" borderId="1" xfId="5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10" fillId="0" borderId="1" xfId="0" applyFont="1" applyFill="1" applyBorder="1"/>
    <xf numFmtId="0" fontId="3" fillId="0" borderId="1" xfId="5" applyFont="1" applyFill="1" applyBorder="1" applyAlignment="1">
      <alignment horizontal="left" vertical="center" wrapText="1"/>
    </xf>
    <xf numFmtId="0" fontId="7" fillId="0" borderId="1" xfId="0" applyFont="1" applyFill="1" applyBorder="1"/>
    <xf numFmtId="0" fontId="2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49" fontId="3" fillId="0" borderId="1" xfId="0" applyNumberFormat="1" applyFont="1" applyFill="1" applyBorder="1" applyAlignment="1">
      <alignment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3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3" applyNumberFormat="1" applyFont="1" applyFill="1" applyBorder="1" applyAlignment="1">
      <alignment horizontal="left" vertical="center" wrapText="1"/>
    </xf>
    <xf numFmtId="49" fontId="3" fillId="0" borderId="3" xfId="3" applyNumberFormat="1" applyFont="1" applyFill="1" applyBorder="1" applyAlignment="1">
      <alignment horizontal="center" vertical="center" wrapText="1"/>
    </xf>
    <xf numFmtId="49" fontId="3" fillId="0" borderId="4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3" applyNumberFormat="1" applyFont="1" applyFill="1" applyBorder="1" applyAlignment="1">
      <alignment horizontal="left" vertical="center" wrapText="1"/>
    </xf>
    <xf numFmtId="0" fontId="3" fillId="0" borderId="4" xfId="3" applyNumberFormat="1" applyFont="1" applyFill="1" applyBorder="1" applyAlignment="1">
      <alignment horizontal="left" vertical="center" wrapText="1"/>
    </xf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8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horizontal="center" vertical="center"/>
    </xf>
    <xf numFmtId="49" fontId="3" fillId="0" borderId="0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/>
    <xf numFmtId="0" fontId="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2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</cellXfs>
  <cellStyles count="6">
    <cellStyle name="Обычный" xfId="0" builtinId="0"/>
    <cellStyle name="Обычный 2" xfId="1"/>
    <cellStyle name="Обычный 2 2" xfId="2"/>
    <cellStyle name="Обычный 2 2 2" xfId="5"/>
    <cellStyle name="Обычный 2 3" xfId="3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97"/>
  <sheetViews>
    <sheetView tabSelected="1" view="pageBreakPreview" topLeftCell="B1" zoomScale="90" zoomScaleNormal="80" zoomScaleSheetLayoutView="90" workbookViewId="0">
      <selection activeCell="B1" sqref="A1:XFD1048576"/>
    </sheetView>
  </sheetViews>
  <sheetFormatPr defaultRowHeight="15.75" x14ac:dyDescent="0.25"/>
  <cols>
    <col min="1" max="1" width="3.875" style="43" hidden="1" customWidth="1"/>
    <col min="2" max="2" width="5.75" style="74" customWidth="1"/>
    <col min="3" max="3" width="13.125" style="74" customWidth="1"/>
    <col min="4" max="4" width="5.625" style="74" customWidth="1"/>
    <col min="5" max="5" width="52.25" style="104" customWidth="1"/>
    <col min="6" max="6" width="12.375" style="101" customWidth="1"/>
    <col min="7" max="7" width="11" style="101" customWidth="1"/>
    <col min="8" max="8" width="12" style="101" customWidth="1"/>
    <col min="9" max="9" width="8.625" style="43" customWidth="1"/>
    <col min="10" max="10" width="10.875" style="43" customWidth="1"/>
    <col min="11" max="11" width="10.125" style="43" customWidth="1"/>
    <col min="12" max="16384" width="9" style="43"/>
  </cols>
  <sheetData>
    <row r="1" spans="1:11" ht="16.5" x14ac:dyDescent="0.25">
      <c r="E1" s="75" t="s">
        <v>134</v>
      </c>
      <c r="F1" s="76"/>
      <c r="G1" s="76"/>
      <c r="H1" s="76"/>
    </row>
    <row r="2" spans="1:11" ht="16.5" x14ac:dyDescent="0.25">
      <c r="E2" s="75" t="s">
        <v>40</v>
      </c>
      <c r="F2" s="76"/>
      <c r="G2" s="76"/>
      <c r="H2" s="76"/>
    </row>
    <row r="3" spans="1:11" ht="16.5" x14ac:dyDescent="0.25">
      <c r="E3" s="75" t="s">
        <v>41</v>
      </c>
      <c r="F3" s="76"/>
      <c r="G3" s="76"/>
      <c r="H3" s="76"/>
    </row>
    <row r="4" spans="1:11" ht="14.25" customHeight="1" x14ac:dyDescent="0.25">
      <c r="E4" s="75"/>
      <c r="F4" s="77"/>
      <c r="G4" s="77"/>
      <c r="H4" s="75"/>
    </row>
    <row r="5" spans="1:11" ht="81" hidden="1" customHeight="1" x14ac:dyDescent="0.25">
      <c r="E5" s="78"/>
      <c r="F5" s="78"/>
      <c r="G5" s="78"/>
      <c r="H5" s="78"/>
    </row>
    <row r="6" spans="1:11" ht="16.5" x14ac:dyDescent="0.25">
      <c r="B6" s="79" t="s">
        <v>0</v>
      </c>
      <c r="C6" s="79"/>
      <c r="D6" s="79"/>
      <c r="E6" s="79"/>
      <c r="F6" s="79"/>
      <c r="G6" s="79"/>
      <c r="H6" s="79"/>
    </row>
    <row r="7" spans="1:11" ht="16.5" x14ac:dyDescent="0.25">
      <c r="B7" s="79" t="s">
        <v>132</v>
      </c>
      <c r="C7" s="79"/>
      <c r="D7" s="79"/>
      <c r="E7" s="79"/>
      <c r="F7" s="79"/>
      <c r="G7" s="79"/>
      <c r="H7" s="79"/>
    </row>
    <row r="8" spans="1:11" s="80" customFormat="1" ht="16.5" x14ac:dyDescent="0.25">
      <c r="B8" s="79" t="s">
        <v>39</v>
      </c>
      <c r="C8" s="79"/>
      <c r="D8" s="79"/>
      <c r="E8" s="79"/>
      <c r="F8" s="79"/>
      <c r="G8" s="79"/>
      <c r="H8" s="79"/>
    </row>
    <row r="9" spans="1:11" s="80" customFormat="1" ht="16.5" x14ac:dyDescent="0.25">
      <c r="B9" s="79" t="s">
        <v>58</v>
      </c>
      <c r="C9" s="79"/>
      <c r="D9" s="79"/>
      <c r="E9" s="79"/>
      <c r="F9" s="79"/>
      <c r="G9" s="79"/>
      <c r="H9" s="79"/>
    </row>
    <row r="10" spans="1:11" s="80" customFormat="1" ht="81" hidden="1" customHeight="1" x14ac:dyDescent="0.25">
      <c r="B10" s="79"/>
      <c r="C10" s="79"/>
      <c r="D10" s="79"/>
      <c r="E10" s="79"/>
      <c r="F10" s="79"/>
      <c r="G10" s="79"/>
      <c r="H10" s="79"/>
    </row>
    <row r="11" spans="1:11" ht="16.5" x14ac:dyDescent="0.25">
      <c r="B11" s="77"/>
      <c r="C11" s="77"/>
      <c r="D11" s="77"/>
      <c r="E11" s="75"/>
      <c r="F11" s="81"/>
      <c r="G11" s="81"/>
      <c r="H11" s="82"/>
    </row>
    <row r="12" spans="1:11" ht="30.75" customHeight="1" x14ac:dyDescent="0.25">
      <c r="B12" s="83" t="s">
        <v>1</v>
      </c>
      <c r="C12" s="84"/>
      <c r="D12" s="85"/>
      <c r="E12" s="86" t="s">
        <v>38</v>
      </c>
      <c r="F12" s="86" t="s">
        <v>85</v>
      </c>
      <c r="G12" s="87" t="s">
        <v>2</v>
      </c>
      <c r="H12" s="88"/>
      <c r="I12" s="89"/>
    </row>
    <row r="13" spans="1:11" ht="15.75" customHeight="1" x14ac:dyDescent="0.25">
      <c r="B13" s="86" t="s">
        <v>35</v>
      </c>
      <c r="C13" s="86" t="s">
        <v>3</v>
      </c>
      <c r="D13" s="86" t="s">
        <v>4</v>
      </c>
      <c r="E13" s="86"/>
      <c r="F13" s="86"/>
      <c r="G13" s="86" t="s">
        <v>5</v>
      </c>
      <c r="H13" s="86" t="s">
        <v>6</v>
      </c>
      <c r="I13" s="86" t="s">
        <v>113</v>
      </c>
    </row>
    <row r="14" spans="1:11" ht="93" customHeight="1" x14ac:dyDescent="0.25">
      <c r="B14" s="86"/>
      <c r="C14" s="86"/>
      <c r="D14" s="86"/>
      <c r="E14" s="86"/>
      <c r="F14" s="86"/>
      <c r="G14" s="86"/>
      <c r="H14" s="86"/>
      <c r="I14" s="86"/>
    </row>
    <row r="15" spans="1:11" ht="17.25" customHeight="1" x14ac:dyDescent="0.25">
      <c r="B15" s="90">
        <v>1</v>
      </c>
      <c r="C15" s="90">
        <v>2</v>
      </c>
      <c r="D15" s="90">
        <v>3</v>
      </c>
      <c r="E15" s="90">
        <v>4</v>
      </c>
      <c r="F15" s="90">
        <v>5</v>
      </c>
      <c r="G15" s="90">
        <v>6</v>
      </c>
      <c r="H15" s="90">
        <v>7</v>
      </c>
      <c r="I15" s="90">
        <v>8</v>
      </c>
    </row>
    <row r="16" spans="1:11" s="92" customFormat="1" ht="28.5" customHeight="1" x14ac:dyDescent="0.25">
      <c r="A16" s="13"/>
      <c r="B16" s="66" t="s">
        <v>42</v>
      </c>
      <c r="C16" s="66"/>
      <c r="D16" s="66"/>
      <c r="E16" s="66"/>
      <c r="F16" s="5">
        <f>SUM(G16+H16+I16)</f>
        <v>1794658.1</v>
      </c>
      <c r="G16" s="5">
        <f>G17+G42</f>
        <v>549722.69999999995</v>
      </c>
      <c r="H16" s="5">
        <f>H17+H42</f>
        <v>1244359.4000000001</v>
      </c>
      <c r="I16" s="5">
        <f>I17+I42</f>
        <v>576</v>
      </c>
      <c r="J16" s="91"/>
      <c r="K16" s="91"/>
    </row>
    <row r="17" spans="1:11" s="92" customFormat="1" ht="27" customHeight="1" x14ac:dyDescent="0.25">
      <c r="A17" s="13"/>
      <c r="B17" s="67" t="s">
        <v>44</v>
      </c>
      <c r="C17" s="67"/>
      <c r="D17" s="67"/>
      <c r="E17" s="67"/>
      <c r="F17" s="11">
        <f>G17+H17+I17</f>
        <v>540372.30000000005</v>
      </c>
      <c r="G17" s="11">
        <f>G18+G21+G29+G39</f>
        <v>333088.09999999998</v>
      </c>
      <c r="H17" s="11">
        <f>H18+H21+H29+H39</f>
        <v>207079.2</v>
      </c>
      <c r="I17" s="11">
        <f>I18+I21+I29+I39</f>
        <v>205</v>
      </c>
      <c r="J17" s="91"/>
      <c r="K17" s="91"/>
    </row>
    <row r="18" spans="1:11" s="92" customFormat="1" ht="41.25" customHeight="1" x14ac:dyDescent="0.25">
      <c r="A18" s="13"/>
      <c r="B18" s="51" t="s">
        <v>52</v>
      </c>
      <c r="C18" s="51"/>
      <c r="D18" s="51"/>
      <c r="E18" s="12" t="s">
        <v>55</v>
      </c>
      <c r="F18" s="5">
        <f t="shared" ref="F18:F87" si="0">G18+H18</f>
        <v>45600</v>
      </c>
      <c r="G18" s="11">
        <f>G19</f>
        <v>45600</v>
      </c>
      <c r="H18" s="11"/>
      <c r="I18" s="13"/>
      <c r="J18" s="91"/>
      <c r="K18" s="91"/>
    </row>
    <row r="19" spans="1:11" s="92" customFormat="1" ht="41.25" customHeight="1" x14ac:dyDescent="0.25">
      <c r="A19" s="13"/>
      <c r="B19" s="51" t="s">
        <v>53</v>
      </c>
      <c r="C19" s="51"/>
      <c r="D19" s="51"/>
      <c r="E19" s="12" t="s">
        <v>56</v>
      </c>
      <c r="F19" s="5">
        <f t="shared" si="0"/>
        <v>45600</v>
      </c>
      <c r="G19" s="11">
        <f>G20</f>
        <v>45600</v>
      </c>
      <c r="H19" s="11"/>
      <c r="I19" s="13"/>
      <c r="J19" s="91"/>
      <c r="K19" s="91"/>
    </row>
    <row r="20" spans="1:11" s="92" customFormat="1" ht="92.25" customHeight="1" x14ac:dyDescent="0.25">
      <c r="A20" s="13"/>
      <c r="B20" s="14" t="s">
        <v>53</v>
      </c>
      <c r="C20" s="55" t="s">
        <v>57</v>
      </c>
      <c r="D20" s="55" t="s">
        <v>11</v>
      </c>
      <c r="E20" s="4" t="s">
        <v>133</v>
      </c>
      <c r="F20" s="9">
        <f t="shared" si="0"/>
        <v>45600</v>
      </c>
      <c r="G20" s="15">
        <f>49000-3400</f>
        <v>45600</v>
      </c>
      <c r="H20" s="15"/>
      <c r="I20" s="13"/>
      <c r="J20" s="91"/>
      <c r="K20" s="91"/>
    </row>
    <row r="21" spans="1:11" s="92" customFormat="1" ht="28.5" customHeight="1" x14ac:dyDescent="0.25">
      <c r="A21" s="13"/>
      <c r="B21" s="6" t="s">
        <v>7</v>
      </c>
      <c r="C21" s="6"/>
      <c r="D21" s="16"/>
      <c r="E21" s="54" t="s">
        <v>8</v>
      </c>
      <c r="F21" s="5">
        <f>G21+H21</f>
        <v>298478</v>
      </c>
      <c r="G21" s="11">
        <f>G22</f>
        <v>91398.8</v>
      </c>
      <c r="H21" s="11">
        <f>H22</f>
        <v>207079.2</v>
      </c>
      <c r="I21" s="11"/>
      <c r="J21" s="91"/>
      <c r="K21" s="91"/>
    </row>
    <row r="22" spans="1:11" s="92" customFormat="1" ht="27.75" customHeight="1" x14ac:dyDescent="0.25">
      <c r="A22" s="13"/>
      <c r="B22" s="17" t="s">
        <v>9</v>
      </c>
      <c r="C22" s="18"/>
      <c r="D22" s="18"/>
      <c r="E22" s="51" t="s">
        <v>10</v>
      </c>
      <c r="F22" s="5">
        <f>G22+H22</f>
        <v>298478</v>
      </c>
      <c r="G22" s="11">
        <f>G23+G24+G25+G26+G27+G28</f>
        <v>91398.8</v>
      </c>
      <c r="H22" s="11">
        <f>H23+H24+H25+H26+H27</f>
        <v>207079.2</v>
      </c>
      <c r="I22" s="11"/>
      <c r="J22" s="91"/>
      <c r="K22" s="91"/>
    </row>
    <row r="23" spans="1:11" s="94" customFormat="1" ht="47.25" customHeight="1" x14ac:dyDescent="0.25">
      <c r="A23" s="19"/>
      <c r="B23" s="55" t="s">
        <v>9</v>
      </c>
      <c r="C23" s="2" t="s">
        <v>45</v>
      </c>
      <c r="D23" s="16">
        <v>400</v>
      </c>
      <c r="E23" s="4" t="s">
        <v>128</v>
      </c>
      <c r="F23" s="9">
        <f>G23+H23</f>
        <v>70000</v>
      </c>
      <c r="G23" s="15">
        <v>70000</v>
      </c>
      <c r="H23" s="15"/>
      <c r="I23" s="19"/>
      <c r="J23" s="93"/>
      <c r="K23" s="93"/>
    </row>
    <row r="24" spans="1:11" s="94" customFormat="1" ht="45" customHeight="1" x14ac:dyDescent="0.25">
      <c r="A24" s="19"/>
      <c r="B24" s="55" t="s">
        <v>9</v>
      </c>
      <c r="C24" s="2" t="s">
        <v>45</v>
      </c>
      <c r="D24" s="16">
        <v>400</v>
      </c>
      <c r="E24" s="4" t="s">
        <v>86</v>
      </c>
      <c r="F24" s="9">
        <f>G24+H24</f>
        <v>312.09999999999854</v>
      </c>
      <c r="G24" s="15">
        <f>14812.1+17500-32000</f>
        <v>312.09999999999854</v>
      </c>
      <c r="H24" s="15"/>
      <c r="I24" s="19"/>
      <c r="J24" s="93"/>
      <c r="K24" s="93"/>
    </row>
    <row r="25" spans="1:11" s="94" customFormat="1" ht="108" customHeight="1" x14ac:dyDescent="0.25">
      <c r="A25" s="19"/>
      <c r="B25" s="55" t="s">
        <v>9</v>
      </c>
      <c r="C25" s="2" t="s">
        <v>45</v>
      </c>
      <c r="D25" s="16">
        <v>400</v>
      </c>
      <c r="E25" s="20" t="s">
        <v>87</v>
      </c>
      <c r="F25" s="9">
        <f>G25+H25</f>
        <v>500</v>
      </c>
      <c r="G25" s="15">
        <f>12000-11500</f>
        <v>500</v>
      </c>
      <c r="H25" s="15"/>
      <c r="I25" s="19"/>
      <c r="J25" s="93"/>
      <c r="K25" s="93"/>
    </row>
    <row r="26" spans="1:11" s="94" customFormat="1" ht="30.75" customHeight="1" x14ac:dyDescent="0.25">
      <c r="A26" s="19"/>
      <c r="B26" s="68" t="s">
        <v>9</v>
      </c>
      <c r="C26" s="55" t="s">
        <v>80</v>
      </c>
      <c r="D26" s="70">
        <v>400</v>
      </c>
      <c r="E26" s="72" t="s">
        <v>79</v>
      </c>
      <c r="F26" s="9">
        <f t="shared" ref="F26:F28" si="1">G26+H26</f>
        <v>207079.2</v>
      </c>
      <c r="G26" s="15"/>
      <c r="H26" s="15">
        <v>207079.2</v>
      </c>
      <c r="I26" s="19"/>
      <c r="J26" s="93"/>
      <c r="K26" s="93"/>
    </row>
    <row r="27" spans="1:11" s="94" customFormat="1" ht="30.75" customHeight="1" x14ac:dyDescent="0.25">
      <c r="A27" s="19"/>
      <c r="B27" s="69"/>
      <c r="C27" s="55" t="s">
        <v>81</v>
      </c>
      <c r="D27" s="71"/>
      <c r="E27" s="73"/>
      <c r="F27" s="9">
        <f t="shared" si="1"/>
        <v>15586.7</v>
      </c>
      <c r="G27" s="15">
        <v>15586.7</v>
      </c>
      <c r="H27" s="15"/>
      <c r="I27" s="19"/>
      <c r="J27" s="93"/>
      <c r="K27" s="93"/>
    </row>
    <row r="28" spans="1:11" s="94" customFormat="1" ht="47.25" customHeight="1" x14ac:dyDescent="0.25">
      <c r="A28" s="19"/>
      <c r="B28" s="55" t="s">
        <v>9</v>
      </c>
      <c r="C28" s="55" t="s">
        <v>45</v>
      </c>
      <c r="D28" s="55" t="s">
        <v>12</v>
      </c>
      <c r="E28" s="21" t="s">
        <v>88</v>
      </c>
      <c r="F28" s="9">
        <f t="shared" si="1"/>
        <v>5000</v>
      </c>
      <c r="G28" s="15">
        <v>5000</v>
      </c>
      <c r="H28" s="15"/>
      <c r="I28" s="19"/>
      <c r="J28" s="93"/>
      <c r="K28" s="93"/>
    </row>
    <row r="29" spans="1:11" s="92" customFormat="1" ht="28.5" customHeight="1" x14ac:dyDescent="0.25">
      <c r="A29" s="13"/>
      <c r="B29" s="17" t="s">
        <v>13</v>
      </c>
      <c r="C29" s="17"/>
      <c r="D29" s="17"/>
      <c r="E29" s="22" t="s">
        <v>14</v>
      </c>
      <c r="F29" s="5">
        <f>G29+H29+I29</f>
        <v>172404.3</v>
      </c>
      <c r="G29" s="5">
        <f>G30+G32</f>
        <v>172199.3</v>
      </c>
      <c r="H29" s="5"/>
      <c r="I29" s="5">
        <f t="shared" ref="I29" si="2">I30+I32</f>
        <v>205</v>
      </c>
      <c r="J29" s="95"/>
      <c r="K29" s="91"/>
    </row>
    <row r="30" spans="1:11" s="92" customFormat="1" ht="27.75" customHeight="1" x14ac:dyDescent="0.25">
      <c r="A30" s="13"/>
      <c r="B30" s="6" t="s">
        <v>50</v>
      </c>
      <c r="C30" s="54"/>
      <c r="D30" s="54"/>
      <c r="E30" s="53" t="s">
        <v>51</v>
      </c>
      <c r="F30" s="5">
        <f t="shared" si="0"/>
        <v>130106.9</v>
      </c>
      <c r="G30" s="5">
        <f>G31</f>
        <v>130106.9</v>
      </c>
      <c r="H30" s="5"/>
      <c r="I30" s="5"/>
      <c r="J30" s="95"/>
      <c r="K30" s="91"/>
    </row>
    <row r="31" spans="1:11" s="92" customFormat="1" ht="44.25" customHeight="1" x14ac:dyDescent="0.25">
      <c r="A31" s="13"/>
      <c r="B31" s="2" t="s">
        <v>50</v>
      </c>
      <c r="C31" s="2" t="s">
        <v>75</v>
      </c>
      <c r="D31" s="2" t="s">
        <v>11</v>
      </c>
      <c r="E31" s="49" t="s">
        <v>89</v>
      </c>
      <c r="F31" s="15">
        <f t="shared" si="0"/>
        <v>130106.9</v>
      </c>
      <c r="G31" s="15">
        <f>4883.9+39200+86023</f>
        <v>130106.9</v>
      </c>
      <c r="H31" s="15"/>
      <c r="I31" s="13"/>
      <c r="J31" s="95"/>
      <c r="K31" s="91"/>
    </row>
    <row r="32" spans="1:11" s="92" customFormat="1" ht="31.5" customHeight="1" x14ac:dyDescent="0.25">
      <c r="A32" s="13"/>
      <c r="B32" s="17" t="s">
        <v>15</v>
      </c>
      <c r="C32" s="17"/>
      <c r="D32" s="17"/>
      <c r="E32" s="22" t="s">
        <v>16</v>
      </c>
      <c r="F32" s="5">
        <f>G32+H32+I32</f>
        <v>42297.4</v>
      </c>
      <c r="G32" s="5">
        <f>SUM(G33:G38)</f>
        <v>42092.4</v>
      </c>
      <c r="H32" s="5"/>
      <c r="I32" s="5">
        <f t="shared" ref="I32" si="3">SUM(I33:I38)</f>
        <v>205</v>
      </c>
      <c r="J32" s="91"/>
      <c r="K32" s="91"/>
    </row>
    <row r="33" spans="1:252" s="92" customFormat="1" ht="41.25" customHeight="1" x14ac:dyDescent="0.25">
      <c r="A33" s="13"/>
      <c r="B33" s="55" t="s">
        <v>15</v>
      </c>
      <c r="C33" s="55" t="s">
        <v>84</v>
      </c>
      <c r="D33" s="55" t="s">
        <v>12</v>
      </c>
      <c r="E33" s="23" t="s">
        <v>90</v>
      </c>
      <c r="F33" s="9">
        <f t="shared" si="0"/>
        <v>317.40000000000009</v>
      </c>
      <c r="G33" s="9">
        <f>2317.4-2000</f>
        <v>317.40000000000009</v>
      </c>
      <c r="H33" s="15"/>
      <c r="I33" s="13"/>
      <c r="J33" s="91"/>
      <c r="K33" s="91"/>
    </row>
    <row r="34" spans="1:252" s="92" customFormat="1" ht="43.5" customHeight="1" x14ac:dyDescent="0.25">
      <c r="A34" s="13"/>
      <c r="B34" s="55" t="s">
        <v>15</v>
      </c>
      <c r="C34" s="55" t="s">
        <v>84</v>
      </c>
      <c r="D34" s="55" t="s">
        <v>12</v>
      </c>
      <c r="E34" s="23" t="s">
        <v>91</v>
      </c>
      <c r="F34" s="9">
        <f t="shared" si="0"/>
        <v>16000</v>
      </c>
      <c r="G34" s="9">
        <v>16000</v>
      </c>
      <c r="H34" s="15"/>
      <c r="I34" s="13"/>
      <c r="J34" s="91"/>
      <c r="K34" s="91"/>
    </row>
    <row r="35" spans="1:252" s="92" customFormat="1" ht="55.5" customHeight="1" x14ac:dyDescent="0.25">
      <c r="A35" s="13"/>
      <c r="B35" s="55" t="s">
        <v>15</v>
      </c>
      <c r="C35" s="2" t="s">
        <v>109</v>
      </c>
      <c r="D35" s="55" t="s">
        <v>11</v>
      </c>
      <c r="E35" s="23" t="s">
        <v>105</v>
      </c>
      <c r="F35" s="9">
        <f>G35+H35+I35</f>
        <v>10150</v>
      </c>
      <c r="G35" s="9">
        <v>10130</v>
      </c>
      <c r="H35" s="15"/>
      <c r="I35" s="9">
        <v>20</v>
      </c>
      <c r="J35" s="91"/>
      <c r="K35" s="91"/>
    </row>
    <row r="36" spans="1:252" s="92" customFormat="1" ht="56.25" customHeight="1" x14ac:dyDescent="0.25">
      <c r="A36" s="13"/>
      <c r="B36" s="55" t="s">
        <v>15</v>
      </c>
      <c r="C36" s="2" t="s">
        <v>110</v>
      </c>
      <c r="D36" s="55" t="s">
        <v>12</v>
      </c>
      <c r="E36" s="23" t="s">
        <v>106</v>
      </c>
      <c r="F36" s="9">
        <f t="shared" ref="F36:F38" si="4">G36+H36+I36</f>
        <v>4060</v>
      </c>
      <c r="G36" s="9">
        <v>4000</v>
      </c>
      <c r="H36" s="15"/>
      <c r="I36" s="9">
        <v>60</v>
      </c>
      <c r="J36" s="91"/>
      <c r="K36" s="91"/>
    </row>
    <row r="37" spans="1:252" s="92" customFormat="1" ht="57.75" customHeight="1" x14ac:dyDescent="0.25">
      <c r="A37" s="13"/>
      <c r="B37" s="55" t="s">
        <v>15</v>
      </c>
      <c r="C37" s="2" t="s">
        <v>111</v>
      </c>
      <c r="D37" s="55" t="s">
        <v>11</v>
      </c>
      <c r="E37" s="23" t="s">
        <v>107</v>
      </c>
      <c r="F37" s="9">
        <f t="shared" si="4"/>
        <v>5120</v>
      </c>
      <c r="G37" s="9">
        <v>5100</v>
      </c>
      <c r="H37" s="15"/>
      <c r="I37" s="9">
        <v>20</v>
      </c>
      <c r="J37" s="91"/>
      <c r="K37" s="91"/>
    </row>
    <row r="38" spans="1:252" s="92" customFormat="1" ht="57.75" customHeight="1" x14ac:dyDescent="0.25">
      <c r="A38" s="13"/>
      <c r="B38" s="55" t="s">
        <v>15</v>
      </c>
      <c r="C38" s="2" t="s">
        <v>112</v>
      </c>
      <c r="D38" s="55" t="s">
        <v>12</v>
      </c>
      <c r="E38" s="23" t="s">
        <v>108</v>
      </c>
      <c r="F38" s="9">
        <f t="shared" si="4"/>
        <v>6650</v>
      </c>
      <c r="G38" s="9">
        <v>6545</v>
      </c>
      <c r="H38" s="15"/>
      <c r="I38" s="9">
        <v>105</v>
      </c>
      <c r="J38" s="91"/>
      <c r="K38" s="91"/>
    </row>
    <row r="39" spans="1:252" s="92" customFormat="1" ht="32.25" customHeight="1" x14ac:dyDescent="0.25">
      <c r="A39" s="13"/>
      <c r="B39" s="17" t="s">
        <v>48</v>
      </c>
      <c r="C39" s="24"/>
      <c r="D39" s="25"/>
      <c r="E39" s="26" t="s">
        <v>49</v>
      </c>
      <c r="F39" s="5">
        <f>G39+H39</f>
        <v>23890</v>
      </c>
      <c r="G39" s="5">
        <f>G40</f>
        <v>23890</v>
      </c>
      <c r="H39" s="5"/>
      <c r="I39" s="13"/>
      <c r="J39" s="91"/>
      <c r="K39" s="91"/>
    </row>
    <row r="40" spans="1:252" s="92" customFormat="1" ht="43.5" customHeight="1" x14ac:dyDescent="0.25">
      <c r="A40" s="13"/>
      <c r="B40" s="27" t="s">
        <v>46</v>
      </c>
      <c r="C40" s="17"/>
      <c r="D40" s="27"/>
      <c r="E40" s="51" t="s">
        <v>47</v>
      </c>
      <c r="F40" s="5">
        <f>G40+H40</f>
        <v>23890</v>
      </c>
      <c r="G40" s="5">
        <f>G41</f>
        <v>23890</v>
      </c>
      <c r="H40" s="11"/>
      <c r="I40" s="13"/>
      <c r="J40" s="91"/>
      <c r="K40" s="91"/>
    </row>
    <row r="41" spans="1:252" s="92" customFormat="1" ht="76.5" customHeight="1" x14ac:dyDescent="0.25">
      <c r="A41" s="13"/>
      <c r="B41" s="16">
        <v>1105</v>
      </c>
      <c r="C41" s="2" t="s">
        <v>74</v>
      </c>
      <c r="D41" s="16">
        <v>400</v>
      </c>
      <c r="E41" s="28" t="s">
        <v>92</v>
      </c>
      <c r="F41" s="9">
        <f>G41+H41</f>
        <v>23890</v>
      </c>
      <c r="G41" s="9">
        <v>23890</v>
      </c>
      <c r="H41" s="15"/>
      <c r="I41" s="13"/>
      <c r="J41" s="91"/>
      <c r="K41" s="91"/>
    </row>
    <row r="42" spans="1:252" s="92" customFormat="1" ht="28.5" customHeight="1" x14ac:dyDescent="0.25">
      <c r="A42" s="13"/>
      <c r="B42" s="57" t="s">
        <v>43</v>
      </c>
      <c r="C42" s="57"/>
      <c r="D42" s="57"/>
      <c r="E42" s="57"/>
      <c r="F42" s="5">
        <f>G42+H42+I42</f>
        <v>1254285.8</v>
      </c>
      <c r="G42" s="5">
        <f>G43+G49+G67+G62</f>
        <v>216634.59999999998</v>
      </c>
      <c r="H42" s="5">
        <f>H43+H49+H67+H62</f>
        <v>1037280.2000000001</v>
      </c>
      <c r="I42" s="5">
        <f>I43+I49+I67+I62</f>
        <v>371</v>
      </c>
      <c r="J42" s="91"/>
      <c r="K42" s="91"/>
    </row>
    <row r="43" spans="1:252" ht="30.75" customHeight="1" x14ac:dyDescent="0.25">
      <c r="A43" s="55"/>
      <c r="B43" s="6" t="s">
        <v>7</v>
      </c>
      <c r="C43" s="6"/>
      <c r="D43" s="16"/>
      <c r="E43" s="54" t="s">
        <v>8</v>
      </c>
      <c r="F43" s="11">
        <f t="shared" si="0"/>
        <v>25711.999999999985</v>
      </c>
      <c r="G43" s="5">
        <f>G46+G44</f>
        <v>25711.999999999985</v>
      </c>
      <c r="H43" s="5"/>
      <c r="I43" s="55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96"/>
      <c r="AT43" s="96"/>
      <c r="AU43" s="96"/>
      <c r="AV43" s="96"/>
      <c r="AW43" s="96"/>
      <c r="AX43" s="96"/>
      <c r="AY43" s="96"/>
      <c r="AZ43" s="96"/>
      <c r="BA43" s="96"/>
      <c r="BB43" s="96"/>
      <c r="BC43" s="96"/>
      <c r="BD43" s="96"/>
      <c r="BE43" s="96"/>
      <c r="BF43" s="96"/>
      <c r="BG43" s="96"/>
      <c r="BH43" s="96"/>
      <c r="BI43" s="96"/>
      <c r="BJ43" s="96"/>
      <c r="BK43" s="96"/>
      <c r="BL43" s="96"/>
      <c r="BM43" s="96"/>
      <c r="BN43" s="96"/>
      <c r="BO43" s="96"/>
      <c r="BP43" s="96"/>
      <c r="BQ43" s="96"/>
      <c r="BR43" s="96"/>
      <c r="BS43" s="96"/>
      <c r="BT43" s="96"/>
      <c r="BU43" s="96"/>
      <c r="BV43" s="96"/>
      <c r="BW43" s="96"/>
      <c r="BX43" s="96"/>
      <c r="BY43" s="96"/>
      <c r="BZ43" s="96"/>
      <c r="CA43" s="96"/>
      <c r="CB43" s="96"/>
      <c r="CC43" s="96"/>
      <c r="CD43" s="96"/>
      <c r="CE43" s="96"/>
      <c r="CF43" s="96"/>
      <c r="CG43" s="96"/>
      <c r="CH43" s="96"/>
      <c r="CI43" s="96"/>
      <c r="CJ43" s="96"/>
      <c r="CK43" s="96"/>
      <c r="CL43" s="96"/>
      <c r="CM43" s="96"/>
      <c r="CN43" s="96"/>
      <c r="CO43" s="96"/>
      <c r="CP43" s="96"/>
      <c r="CQ43" s="96"/>
      <c r="CR43" s="96"/>
      <c r="CS43" s="96"/>
      <c r="CT43" s="96"/>
      <c r="CU43" s="96"/>
      <c r="CV43" s="96"/>
      <c r="CW43" s="96"/>
      <c r="CX43" s="96"/>
      <c r="CY43" s="96"/>
      <c r="CZ43" s="96"/>
      <c r="DA43" s="96"/>
      <c r="DB43" s="96"/>
      <c r="DC43" s="96"/>
      <c r="DD43" s="96"/>
      <c r="DE43" s="96"/>
      <c r="DF43" s="96"/>
      <c r="DG43" s="96"/>
      <c r="DH43" s="96"/>
      <c r="DI43" s="96"/>
      <c r="DJ43" s="96"/>
      <c r="DK43" s="96"/>
      <c r="DL43" s="96"/>
      <c r="DM43" s="96"/>
      <c r="DN43" s="96"/>
      <c r="DO43" s="96"/>
      <c r="DP43" s="96"/>
      <c r="DQ43" s="96"/>
      <c r="DR43" s="96"/>
      <c r="DS43" s="96"/>
      <c r="DT43" s="96"/>
      <c r="DU43" s="96"/>
      <c r="DV43" s="96"/>
      <c r="DW43" s="96"/>
      <c r="DX43" s="96"/>
      <c r="DY43" s="96"/>
      <c r="DZ43" s="96"/>
      <c r="EA43" s="96"/>
      <c r="EB43" s="96"/>
      <c r="EC43" s="96"/>
      <c r="ED43" s="96"/>
      <c r="EE43" s="96"/>
      <c r="EF43" s="96"/>
      <c r="EG43" s="96"/>
      <c r="EH43" s="96"/>
      <c r="EI43" s="96"/>
      <c r="EJ43" s="96"/>
      <c r="EK43" s="96"/>
      <c r="EL43" s="96"/>
      <c r="EM43" s="96"/>
      <c r="EN43" s="96"/>
      <c r="EO43" s="96"/>
      <c r="EP43" s="96"/>
      <c r="EQ43" s="96"/>
      <c r="ER43" s="96"/>
      <c r="ES43" s="96"/>
      <c r="ET43" s="96"/>
      <c r="EU43" s="96"/>
      <c r="EV43" s="96"/>
      <c r="EW43" s="96"/>
      <c r="EX43" s="96"/>
      <c r="EY43" s="96"/>
      <c r="EZ43" s="96"/>
      <c r="FA43" s="96"/>
      <c r="FB43" s="96"/>
      <c r="FC43" s="96"/>
      <c r="FD43" s="96"/>
      <c r="FE43" s="96"/>
      <c r="FF43" s="96"/>
      <c r="FG43" s="96"/>
      <c r="FH43" s="96"/>
      <c r="FI43" s="96"/>
      <c r="FJ43" s="96"/>
      <c r="FK43" s="96"/>
      <c r="FL43" s="96"/>
      <c r="FM43" s="96"/>
      <c r="FN43" s="96"/>
      <c r="FO43" s="96"/>
      <c r="FP43" s="96"/>
      <c r="FQ43" s="96"/>
      <c r="FR43" s="96"/>
      <c r="FS43" s="96"/>
      <c r="FT43" s="96"/>
      <c r="FU43" s="96"/>
      <c r="FV43" s="96"/>
      <c r="FW43" s="96"/>
      <c r="FX43" s="96"/>
      <c r="FY43" s="96"/>
      <c r="FZ43" s="96"/>
      <c r="GA43" s="96"/>
      <c r="GB43" s="96"/>
      <c r="GC43" s="96"/>
      <c r="GD43" s="96"/>
      <c r="GE43" s="96"/>
      <c r="GF43" s="96"/>
      <c r="GG43" s="96"/>
      <c r="GH43" s="96"/>
      <c r="GI43" s="96"/>
      <c r="GJ43" s="96"/>
      <c r="GK43" s="96"/>
      <c r="GL43" s="96"/>
      <c r="GM43" s="96"/>
      <c r="GN43" s="96"/>
      <c r="GO43" s="96"/>
      <c r="GP43" s="96"/>
      <c r="GQ43" s="96"/>
      <c r="GR43" s="96"/>
      <c r="GS43" s="96"/>
      <c r="GT43" s="96"/>
      <c r="GU43" s="96"/>
      <c r="GV43" s="96"/>
      <c r="GW43" s="96"/>
      <c r="GX43" s="96"/>
      <c r="GY43" s="96"/>
      <c r="GZ43" s="96"/>
      <c r="HA43" s="96"/>
      <c r="HB43" s="96"/>
      <c r="HC43" s="96"/>
      <c r="HD43" s="96"/>
      <c r="HE43" s="96"/>
      <c r="HF43" s="96"/>
      <c r="HG43" s="96"/>
      <c r="HH43" s="96"/>
      <c r="HI43" s="96"/>
      <c r="HJ43" s="96"/>
      <c r="HK43" s="96"/>
      <c r="HL43" s="96"/>
      <c r="HM43" s="96"/>
      <c r="HN43" s="96"/>
      <c r="HO43" s="96"/>
      <c r="HP43" s="96"/>
      <c r="HQ43" s="96"/>
      <c r="HR43" s="96"/>
      <c r="HS43" s="96"/>
      <c r="HT43" s="96"/>
      <c r="HU43" s="96"/>
      <c r="HV43" s="96"/>
      <c r="HW43" s="96"/>
      <c r="HX43" s="96"/>
      <c r="HY43" s="96"/>
      <c r="HZ43" s="96"/>
      <c r="IA43" s="96"/>
      <c r="IB43" s="96"/>
      <c r="IC43" s="96"/>
      <c r="ID43" s="96"/>
      <c r="IE43" s="96"/>
      <c r="IF43" s="96"/>
      <c r="IG43" s="96"/>
      <c r="IH43" s="96"/>
      <c r="II43" s="96"/>
      <c r="IJ43" s="96"/>
      <c r="IK43" s="96"/>
      <c r="IL43" s="96"/>
      <c r="IM43" s="96"/>
      <c r="IN43" s="96"/>
      <c r="IO43" s="96"/>
      <c r="IP43" s="96"/>
      <c r="IQ43" s="96"/>
      <c r="IR43" s="96"/>
    </row>
    <row r="44" spans="1:252" ht="30.75" customHeight="1" x14ac:dyDescent="0.25">
      <c r="A44" s="55"/>
      <c r="B44" s="6" t="s">
        <v>93</v>
      </c>
      <c r="C44" s="6"/>
      <c r="D44" s="16"/>
      <c r="E44" s="54" t="s">
        <v>94</v>
      </c>
      <c r="F44" s="11">
        <f>G44+H44</f>
        <v>3800</v>
      </c>
      <c r="G44" s="5">
        <f>G45</f>
        <v>3800</v>
      </c>
      <c r="H44" s="5"/>
      <c r="I44" s="55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96"/>
      <c r="AT44" s="96"/>
      <c r="AU44" s="96"/>
      <c r="AV44" s="96"/>
      <c r="AW44" s="96"/>
      <c r="AX44" s="96"/>
      <c r="AY44" s="96"/>
      <c r="AZ44" s="96"/>
      <c r="BA44" s="96"/>
      <c r="BB44" s="96"/>
      <c r="BC44" s="96"/>
      <c r="BD44" s="96"/>
      <c r="BE44" s="96"/>
      <c r="BF44" s="96"/>
      <c r="BG44" s="96"/>
      <c r="BH44" s="96"/>
      <c r="BI44" s="96"/>
      <c r="BJ44" s="96"/>
      <c r="BK44" s="96"/>
      <c r="BL44" s="96"/>
      <c r="BM44" s="96"/>
      <c r="BN44" s="96"/>
      <c r="BO44" s="96"/>
      <c r="BP44" s="96"/>
      <c r="BQ44" s="96"/>
      <c r="BR44" s="96"/>
      <c r="BS44" s="96"/>
      <c r="BT44" s="96"/>
      <c r="BU44" s="96"/>
      <c r="BV44" s="96"/>
      <c r="BW44" s="96"/>
      <c r="BX44" s="96"/>
      <c r="BY44" s="96"/>
      <c r="BZ44" s="96"/>
      <c r="CA44" s="96"/>
      <c r="CB44" s="96"/>
      <c r="CC44" s="96"/>
      <c r="CD44" s="96"/>
      <c r="CE44" s="96"/>
      <c r="CF44" s="96"/>
      <c r="CG44" s="96"/>
      <c r="CH44" s="96"/>
      <c r="CI44" s="96"/>
      <c r="CJ44" s="96"/>
      <c r="CK44" s="96"/>
      <c r="CL44" s="96"/>
      <c r="CM44" s="96"/>
      <c r="CN44" s="96"/>
      <c r="CO44" s="96"/>
      <c r="CP44" s="96"/>
      <c r="CQ44" s="96"/>
      <c r="CR44" s="96"/>
      <c r="CS44" s="96"/>
      <c r="CT44" s="96"/>
      <c r="CU44" s="96"/>
      <c r="CV44" s="96"/>
      <c r="CW44" s="96"/>
      <c r="CX44" s="96"/>
      <c r="CY44" s="96"/>
      <c r="CZ44" s="96"/>
      <c r="DA44" s="96"/>
      <c r="DB44" s="96"/>
      <c r="DC44" s="96"/>
      <c r="DD44" s="96"/>
      <c r="DE44" s="96"/>
      <c r="DF44" s="96"/>
      <c r="DG44" s="96"/>
      <c r="DH44" s="96"/>
      <c r="DI44" s="96"/>
      <c r="DJ44" s="96"/>
      <c r="DK44" s="96"/>
      <c r="DL44" s="96"/>
      <c r="DM44" s="96"/>
      <c r="DN44" s="96"/>
      <c r="DO44" s="96"/>
      <c r="DP44" s="96"/>
      <c r="DQ44" s="96"/>
      <c r="DR44" s="96"/>
      <c r="DS44" s="96"/>
      <c r="DT44" s="96"/>
      <c r="DU44" s="96"/>
      <c r="DV44" s="96"/>
      <c r="DW44" s="96"/>
      <c r="DX44" s="96"/>
      <c r="DY44" s="96"/>
      <c r="DZ44" s="96"/>
      <c r="EA44" s="96"/>
      <c r="EB44" s="96"/>
      <c r="EC44" s="96"/>
      <c r="ED44" s="96"/>
      <c r="EE44" s="96"/>
      <c r="EF44" s="96"/>
      <c r="EG44" s="96"/>
      <c r="EH44" s="96"/>
      <c r="EI44" s="96"/>
      <c r="EJ44" s="96"/>
      <c r="EK44" s="96"/>
      <c r="EL44" s="96"/>
      <c r="EM44" s="96"/>
      <c r="EN44" s="96"/>
      <c r="EO44" s="96"/>
      <c r="EP44" s="96"/>
      <c r="EQ44" s="96"/>
      <c r="ER44" s="96"/>
      <c r="ES44" s="96"/>
      <c r="ET44" s="96"/>
      <c r="EU44" s="96"/>
      <c r="EV44" s="96"/>
      <c r="EW44" s="96"/>
      <c r="EX44" s="96"/>
      <c r="EY44" s="96"/>
      <c r="EZ44" s="96"/>
      <c r="FA44" s="96"/>
      <c r="FB44" s="96"/>
      <c r="FC44" s="96"/>
      <c r="FD44" s="96"/>
      <c r="FE44" s="96"/>
      <c r="FF44" s="96"/>
      <c r="FG44" s="96"/>
      <c r="FH44" s="96"/>
      <c r="FI44" s="96"/>
      <c r="FJ44" s="96"/>
      <c r="FK44" s="96"/>
      <c r="FL44" s="96"/>
      <c r="FM44" s="96"/>
      <c r="FN44" s="96"/>
      <c r="FO44" s="96"/>
      <c r="FP44" s="96"/>
      <c r="FQ44" s="96"/>
      <c r="FR44" s="96"/>
      <c r="FS44" s="96"/>
      <c r="FT44" s="96"/>
      <c r="FU44" s="96"/>
      <c r="FV44" s="96"/>
      <c r="FW44" s="96"/>
      <c r="FX44" s="96"/>
      <c r="FY44" s="96"/>
      <c r="FZ44" s="96"/>
      <c r="GA44" s="96"/>
      <c r="GB44" s="96"/>
      <c r="GC44" s="96"/>
      <c r="GD44" s="96"/>
      <c r="GE44" s="96"/>
      <c r="GF44" s="96"/>
      <c r="GG44" s="96"/>
      <c r="GH44" s="96"/>
      <c r="GI44" s="96"/>
      <c r="GJ44" s="96"/>
      <c r="GK44" s="96"/>
      <c r="GL44" s="96"/>
      <c r="GM44" s="96"/>
      <c r="GN44" s="96"/>
      <c r="GO44" s="96"/>
      <c r="GP44" s="96"/>
      <c r="GQ44" s="96"/>
      <c r="GR44" s="96"/>
      <c r="GS44" s="96"/>
      <c r="GT44" s="96"/>
      <c r="GU44" s="96"/>
      <c r="GV44" s="96"/>
      <c r="GW44" s="96"/>
      <c r="GX44" s="96"/>
      <c r="GY44" s="96"/>
      <c r="GZ44" s="96"/>
      <c r="HA44" s="96"/>
      <c r="HB44" s="96"/>
      <c r="HC44" s="96"/>
      <c r="HD44" s="96"/>
      <c r="HE44" s="96"/>
      <c r="HF44" s="96"/>
      <c r="HG44" s="96"/>
      <c r="HH44" s="96"/>
      <c r="HI44" s="96"/>
      <c r="HJ44" s="96"/>
      <c r="HK44" s="96"/>
      <c r="HL44" s="96"/>
      <c r="HM44" s="96"/>
      <c r="HN44" s="96"/>
      <c r="HO44" s="96"/>
      <c r="HP44" s="96"/>
      <c r="HQ44" s="96"/>
      <c r="HR44" s="96"/>
      <c r="HS44" s="96"/>
      <c r="HT44" s="96"/>
      <c r="HU44" s="96"/>
      <c r="HV44" s="96"/>
      <c r="HW44" s="96"/>
      <c r="HX44" s="96"/>
      <c r="HY44" s="96"/>
      <c r="HZ44" s="96"/>
      <c r="IA44" s="96"/>
      <c r="IB44" s="96"/>
      <c r="IC44" s="96"/>
      <c r="ID44" s="96"/>
      <c r="IE44" s="96"/>
      <c r="IF44" s="96"/>
      <c r="IG44" s="96"/>
      <c r="IH44" s="96"/>
      <c r="II44" s="96"/>
      <c r="IJ44" s="96"/>
      <c r="IK44" s="96"/>
      <c r="IL44" s="96"/>
      <c r="IM44" s="96"/>
      <c r="IN44" s="96"/>
      <c r="IO44" s="96"/>
      <c r="IP44" s="96"/>
      <c r="IQ44" s="96"/>
      <c r="IR44" s="96"/>
    </row>
    <row r="45" spans="1:252" s="74" customFormat="1" ht="52.5" customHeight="1" x14ac:dyDescent="0.25">
      <c r="A45" s="55"/>
      <c r="B45" s="2" t="s">
        <v>93</v>
      </c>
      <c r="C45" s="2" t="s">
        <v>95</v>
      </c>
      <c r="D45" s="16">
        <v>200</v>
      </c>
      <c r="E45" s="1" t="s">
        <v>96</v>
      </c>
      <c r="F45" s="15">
        <f>G45+H45</f>
        <v>3800</v>
      </c>
      <c r="G45" s="9">
        <v>3800</v>
      </c>
      <c r="H45" s="9"/>
      <c r="I45" s="55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96"/>
      <c r="AT45" s="96"/>
      <c r="AU45" s="96"/>
      <c r="AV45" s="96"/>
      <c r="AW45" s="96"/>
      <c r="AX45" s="96"/>
      <c r="AY45" s="96"/>
      <c r="AZ45" s="96"/>
      <c r="BA45" s="96"/>
      <c r="BB45" s="96"/>
      <c r="BC45" s="96"/>
      <c r="BD45" s="96"/>
      <c r="BE45" s="96"/>
      <c r="BF45" s="96"/>
      <c r="BG45" s="96"/>
      <c r="BH45" s="96"/>
      <c r="BI45" s="96"/>
      <c r="BJ45" s="96"/>
      <c r="BK45" s="96"/>
      <c r="BL45" s="96"/>
      <c r="BM45" s="96"/>
      <c r="BN45" s="96"/>
      <c r="BO45" s="96"/>
      <c r="BP45" s="96"/>
      <c r="BQ45" s="96"/>
      <c r="BR45" s="96"/>
      <c r="BS45" s="96"/>
      <c r="BT45" s="96"/>
      <c r="BU45" s="96"/>
      <c r="BV45" s="96"/>
      <c r="BW45" s="96"/>
      <c r="BX45" s="96"/>
      <c r="BY45" s="96"/>
      <c r="BZ45" s="96"/>
      <c r="CA45" s="96"/>
      <c r="CB45" s="96"/>
      <c r="CC45" s="96"/>
      <c r="CD45" s="96"/>
      <c r="CE45" s="96"/>
      <c r="CF45" s="96"/>
      <c r="CG45" s="96"/>
      <c r="CH45" s="96"/>
      <c r="CI45" s="96"/>
      <c r="CJ45" s="96"/>
      <c r="CK45" s="96"/>
      <c r="CL45" s="96"/>
      <c r="CM45" s="96"/>
      <c r="CN45" s="96"/>
      <c r="CO45" s="96"/>
      <c r="CP45" s="96"/>
      <c r="CQ45" s="96"/>
      <c r="CR45" s="96"/>
      <c r="CS45" s="96"/>
      <c r="CT45" s="96"/>
      <c r="CU45" s="96"/>
      <c r="CV45" s="96"/>
      <c r="CW45" s="96"/>
      <c r="CX45" s="96"/>
      <c r="CY45" s="96"/>
      <c r="CZ45" s="96"/>
      <c r="DA45" s="96"/>
      <c r="DB45" s="96"/>
      <c r="DC45" s="96"/>
      <c r="DD45" s="96"/>
      <c r="DE45" s="96"/>
      <c r="DF45" s="96"/>
      <c r="DG45" s="96"/>
      <c r="DH45" s="96"/>
      <c r="DI45" s="96"/>
      <c r="DJ45" s="96"/>
      <c r="DK45" s="96"/>
      <c r="DL45" s="96"/>
      <c r="DM45" s="96"/>
      <c r="DN45" s="96"/>
      <c r="DO45" s="96"/>
      <c r="DP45" s="96"/>
      <c r="DQ45" s="96"/>
      <c r="DR45" s="96"/>
      <c r="DS45" s="96"/>
      <c r="DT45" s="96"/>
      <c r="DU45" s="96"/>
      <c r="DV45" s="96"/>
      <c r="DW45" s="96"/>
      <c r="DX45" s="96"/>
      <c r="DY45" s="96"/>
      <c r="DZ45" s="96"/>
      <c r="EA45" s="96"/>
      <c r="EB45" s="96"/>
      <c r="EC45" s="96"/>
      <c r="ED45" s="96"/>
      <c r="EE45" s="96"/>
      <c r="EF45" s="96"/>
      <c r="EG45" s="96"/>
      <c r="EH45" s="96"/>
      <c r="EI45" s="96"/>
      <c r="EJ45" s="96"/>
      <c r="EK45" s="96"/>
      <c r="EL45" s="96"/>
      <c r="EM45" s="96"/>
      <c r="EN45" s="96"/>
      <c r="EO45" s="96"/>
      <c r="EP45" s="96"/>
      <c r="EQ45" s="96"/>
      <c r="ER45" s="96"/>
      <c r="ES45" s="96"/>
      <c r="ET45" s="96"/>
      <c r="EU45" s="96"/>
      <c r="EV45" s="96"/>
      <c r="EW45" s="96"/>
      <c r="EX45" s="96"/>
      <c r="EY45" s="96"/>
      <c r="EZ45" s="96"/>
      <c r="FA45" s="96"/>
      <c r="FB45" s="96"/>
      <c r="FC45" s="96"/>
      <c r="FD45" s="96"/>
      <c r="FE45" s="96"/>
      <c r="FF45" s="96"/>
      <c r="FG45" s="96"/>
      <c r="FH45" s="96"/>
      <c r="FI45" s="96"/>
      <c r="FJ45" s="96"/>
      <c r="FK45" s="96"/>
      <c r="FL45" s="96"/>
      <c r="FM45" s="96"/>
      <c r="FN45" s="96"/>
      <c r="FO45" s="96"/>
      <c r="FP45" s="96"/>
      <c r="FQ45" s="96"/>
      <c r="FR45" s="96"/>
      <c r="FS45" s="96"/>
      <c r="FT45" s="96"/>
      <c r="FU45" s="96"/>
      <c r="FV45" s="96"/>
      <c r="FW45" s="96"/>
      <c r="FX45" s="96"/>
      <c r="FY45" s="96"/>
      <c r="FZ45" s="96"/>
      <c r="GA45" s="96"/>
      <c r="GB45" s="96"/>
      <c r="GC45" s="96"/>
      <c r="GD45" s="96"/>
      <c r="GE45" s="96"/>
      <c r="GF45" s="96"/>
      <c r="GG45" s="96"/>
      <c r="GH45" s="96"/>
      <c r="GI45" s="96"/>
      <c r="GJ45" s="96"/>
      <c r="GK45" s="96"/>
      <c r="GL45" s="96"/>
      <c r="GM45" s="96"/>
      <c r="GN45" s="96"/>
      <c r="GO45" s="96"/>
      <c r="GP45" s="96"/>
      <c r="GQ45" s="96"/>
      <c r="GR45" s="96"/>
      <c r="GS45" s="96"/>
      <c r="GT45" s="96"/>
      <c r="GU45" s="96"/>
      <c r="GV45" s="96"/>
      <c r="GW45" s="96"/>
      <c r="GX45" s="96"/>
      <c r="GY45" s="96"/>
      <c r="GZ45" s="96"/>
      <c r="HA45" s="96"/>
      <c r="HB45" s="96"/>
      <c r="HC45" s="96"/>
      <c r="HD45" s="96"/>
      <c r="HE45" s="96"/>
      <c r="HF45" s="96"/>
      <c r="HG45" s="96"/>
      <c r="HH45" s="96"/>
      <c r="HI45" s="96"/>
      <c r="HJ45" s="96"/>
      <c r="HK45" s="96"/>
      <c r="HL45" s="96"/>
      <c r="HM45" s="96"/>
      <c r="HN45" s="96"/>
      <c r="HO45" s="96"/>
      <c r="HP45" s="96"/>
      <c r="HQ45" s="96"/>
      <c r="HR45" s="96"/>
      <c r="HS45" s="96"/>
      <c r="HT45" s="96"/>
      <c r="HU45" s="96"/>
      <c r="HV45" s="96"/>
      <c r="HW45" s="96"/>
      <c r="HX45" s="96"/>
      <c r="HY45" s="96"/>
      <c r="HZ45" s="96"/>
      <c r="IA45" s="96"/>
      <c r="IB45" s="96"/>
      <c r="IC45" s="96"/>
      <c r="ID45" s="96"/>
      <c r="IE45" s="96"/>
      <c r="IF45" s="96"/>
      <c r="IG45" s="96"/>
      <c r="IH45" s="96"/>
      <c r="II45" s="96"/>
      <c r="IJ45" s="96"/>
      <c r="IK45" s="96"/>
      <c r="IL45" s="96"/>
      <c r="IM45" s="96"/>
      <c r="IN45" s="96"/>
      <c r="IO45" s="96"/>
      <c r="IP45" s="96"/>
      <c r="IQ45" s="96"/>
      <c r="IR45" s="96"/>
    </row>
    <row r="46" spans="1:252" s="80" customFormat="1" ht="36.75" customHeight="1" x14ac:dyDescent="0.25">
      <c r="A46" s="97"/>
      <c r="B46" s="17" t="s">
        <v>9</v>
      </c>
      <c r="C46" s="18"/>
      <c r="D46" s="18"/>
      <c r="E46" s="51" t="s">
        <v>10</v>
      </c>
      <c r="F46" s="11">
        <f t="shared" si="0"/>
        <v>21911.999999999985</v>
      </c>
      <c r="G46" s="11">
        <f>SUM(G47:G48)</f>
        <v>21911.999999999985</v>
      </c>
      <c r="H46" s="11"/>
      <c r="I46" s="10"/>
      <c r="J46" s="98"/>
      <c r="K46" s="98"/>
    </row>
    <row r="47" spans="1:252" s="100" customFormat="1" ht="45" customHeight="1" x14ac:dyDescent="0.25">
      <c r="A47" s="97"/>
      <c r="B47" s="55" t="s">
        <v>9</v>
      </c>
      <c r="C47" s="29">
        <v>1340344300</v>
      </c>
      <c r="D47" s="55" t="s">
        <v>12</v>
      </c>
      <c r="E47" s="30" t="s">
        <v>32</v>
      </c>
      <c r="F47" s="15">
        <f>G47+H47</f>
        <v>3747.9999999999854</v>
      </c>
      <c r="G47" s="15">
        <f>16318+124500+28880-15586.7-56473.3-23890-70000</f>
        <v>3747.9999999999854</v>
      </c>
      <c r="H47" s="15"/>
      <c r="I47" s="31"/>
      <c r="J47" s="99"/>
      <c r="K47" s="99"/>
    </row>
    <row r="48" spans="1:252" ht="46.5" customHeight="1" x14ac:dyDescent="0.25">
      <c r="A48" s="97"/>
      <c r="B48" s="55" t="s">
        <v>9</v>
      </c>
      <c r="C48" s="2" t="s">
        <v>68</v>
      </c>
      <c r="D48" s="55" t="s">
        <v>12</v>
      </c>
      <c r="E48" s="32" t="s">
        <v>83</v>
      </c>
      <c r="F48" s="9">
        <f t="shared" si="0"/>
        <v>18164</v>
      </c>
      <c r="G48" s="9">
        <f>26000+10000-17836</f>
        <v>18164</v>
      </c>
      <c r="H48" s="15"/>
      <c r="I48" s="33"/>
      <c r="J48" s="42"/>
      <c r="K48" s="42"/>
    </row>
    <row r="49" spans="1:11" ht="35.25" customHeight="1" x14ac:dyDescent="0.25">
      <c r="A49" s="33"/>
      <c r="B49" s="6" t="s">
        <v>13</v>
      </c>
      <c r="C49" s="55"/>
      <c r="D49" s="55"/>
      <c r="E49" s="53" t="s">
        <v>14</v>
      </c>
      <c r="F49" s="5">
        <f>G49+H49+I49</f>
        <v>157532.79999999999</v>
      </c>
      <c r="G49" s="5">
        <f>G50+G53</f>
        <v>103070.8</v>
      </c>
      <c r="H49" s="5">
        <f>H50+H53</f>
        <v>54091</v>
      </c>
      <c r="I49" s="5">
        <f>I50+I53</f>
        <v>371</v>
      </c>
      <c r="J49" s="42"/>
      <c r="K49" s="42"/>
    </row>
    <row r="50" spans="1:11" ht="27.75" customHeight="1" x14ac:dyDescent="0.25">
      <c r="A50" s="33"/>
      <c r="B50" s="6" t="s">
        <v>50</v>
      </c>
      <c r="C50" s="55"/>
      <c r="D50" s="55"/>
      <c r="E50" s="53" t="s">
        <v>51</v>
      </c>
      <c r="F50" s="5">
        <f t="shared" si="0"/>
        <v>800</v>
      </c>
      <c r="G50" s="5">
        <f>G51+G52</f>
        <v>800</v>
      </c>
      <c r="H50" s="5"/>
      <c r="I50" s="33"/>
      <c r="J50" s="42"/>
      <c r="K50" s="42"/>
    </row>
    <row r="51" spans="1:11" s="74" customFormat="1" ht="60" customHeight="1" x14ac:dyDescent="0.25">
      <c r="A51" s="34"/>
      <c r="B51" s="2" t="s">
        <v>50</v>
      </c>
      <c r="C51" s="55" t="s">
        <v>82</v>
      </c>
      <c r="D51" s="55" t="s">
        <v>12</v>
      </c>
      <c r="E51" s="49" t="s">
        <v>97</v>
      </c>
      <c r="F51" s="9">
        <f>G51+H51</f>
        <v>500</v>
      </c>
      <c r="G51" s="9">
        <f>7000-6500</f>
        <v>500</v>
      </c>
      <c r="H51" s="9"/>
      <c r="I51" s="34"/>
      <c r="J51" s="101"/>
      <c r="K51" s="101"/>
    </row>
    <row r="52" spans="1:11" s="74" customFormat="1" ht="46.5" customHeight="1" x14ac:dyDescent="0.25">
      <c r="A52" s="34"/>
      <c r="B52" s="2" t="s">
        <v>50</v>
      </c>
      <c r="C52" s="55" t="s">
        <v>82</v>
      </c>
      <c r="D52" s="55" t="s">
        <v>12</v>
      </c>
      <c r="E52" s="49" t="s">
        <v>104</v>
      </c>
      <c r="F52" s="9">
        <f>G52+H52</f>
        <v>300</v>
      </c>
      <c r="G52" s="9">
        <f>12800-12500</f>
        <v>300</v>
      </c>
      <c r="H52" s="9"/>
      <c r="I52" s="34"/>
      <c r="J52" s="101"/>
      <c r="K52" s="101"/>
    </row>
    <row r="53" spans="1:11" s="74" customFormat="1" ht="28.5" customHeight="1" x14ac:dyDescent="0.25">
      <c r="A53" s="34"/>
      <c r="B53" s="6" t="s">
        <v>15</v>
      </c>
      <c r="C53" s="6"/>
      <c r="D53" s="6"/>
      <c r="E53" s="53" t="s">
        <v>16</v>
      </c>
      <c r="F53" s="5">
        <f>G53+H53+I53</f>
        <v>156732.79999999999</v>
      </c>
      <c r="G53" s="5">
        <f>SUM(G54:G61)</f>
        <v>102270.8</v>
      </c>
      <c r="H53" s="5">
        <f t="shared" ref="H53:I53" si="5">SUM(H54:H61)</f>
        <v>54091</v>
      </c>
      <c r="I53" s="5">
        <f t="shared" si="5"/>
        <v>371</v>
      </c>
      <c r="J53" s="101"/>
      <c r="K53" s="101"/>
    </row>
    <row r="54" spans="1:11" s="74" customFormat="1" ht="63.75" customHeight="1" x14ac:dyDescent="0.25">
      <c r="A54" s="34"/>
      <c r="B54" s="55" t="s">
        <v>15</v>
      </c>
      <c r="C54" s="2" t="s">
        <v>78</v>
      </c>
      <c r="D54" s="55" t="s">
        <v>12</v>
      </c>
      <c r="E54" s="49" t="s">
        <v>31</v>
      </c>
      <c r="F54" s="9">
        <f t="shared" ref="F54:F61" si="6">G54+H54</f>
        <v>74212.800000000003</v>
      </c>
      <c r="G54" s="35">
        <f>10061+10060.8</f>
        <v>20121.8</v>
      </c>
      <c r="H54" s="35">
        <v>54091</v>
      </c>
      <c r="I54" s="34"/>
      <c r="J54" s="101"/>
      <c r="K54" s="101"/>
    </row>
    <row r="55" spans="1:11" s="74" customFormat="1" ht="50.25" customHeight="1" x14ac:dyDescent="0.25">
      <c r="A55" s="34"/>
      <c r="B55" s="55" t="s">
        <v>15</v>
      </c>
      <c r="C55" s="2" t="s">
        <v>73</v>
      </c>
      <c r="D55" s="55" t="s">
        <v>12</v>
      </c>
      <c r="E55" s="49" t="s">
        <v>126</v>
      </c>
      <c r="F55" s="9">
        <f t="shared" si="6"/>
        <v>29000</v>
      </c>
      <c r="G55" s="35">
        <f>31500-2500</f>
        <v>29000</v>
      </c>
      <c r="H55" s="35"/>
      <c r="I55" s="34"/>
      <c r="J55" s="101"/>
      <c r="K55" s="101"/>
    </row>
    <row r="56" spans="1:11" s="74" customFormat="1" ht="70.5" customHeight="1" x14ac:dyDescent="0.25">
      <c r="A56" s="34"/>
      <c r="B56" s="55" t="s">
        <v>15</v>
      </c>
      <c r="C56" s="2" t="s">
        <v>118</v>
      </c>
      <c r="D56" s="55" t="s">
        <v>12</v>
      </c>
      <c r="E56" s="49" t="s">
        <v>114</v>
      </c>
      <c r="F56" s="9">
        <f>G56+H56+I56</f>
        <v>6650</v>
      </c>
      <c r="G56" s="35">
        <v>6634</v>
      </c>
      <c r="H56" s="35"/>
      <c r="I56" s="35">
        <v>16</v>
      </c>
      <c r="J56" s="101"/>
      <c r="K56" s="101"/>
    </row>
    <row r="57" spans="1:11" s="74" customFormat="1" ht="42.75" customHeight="1" x14ac:dyDescent="0.25">
      <c r="A57" s="34"/>
      <c r="B57" s="55" t="s">
        <v>15</v>
      </c>
      <c r="C57" s="2" t="s">
        <v>119</v>
      </c>
      <c r="D57" s="55" t="s">
        <v>12</v>
      </c>
      <c r="E57" s="49" t="s">
        <v>115</v>
      </c>
      <c r="F57" s="9">
        <f t="shared" ref="F57:F59" si="7">G57+H57+I57</f>
        <v>4650</v>
      </c>
      <c r="G57" s="35">
        <v>4490</v>
      </c>
      <c r="H57" s="35"/>
      <c r="I57" s="35">
        <v>160</v>
      </c>
      <c r="J57" s="101"/>
      <c r="K57" s="101"/>
    </row>
    <row r="58" spans="1:11" s="74" customFormat="1" ht="42.75" customHeight="1" x14ac:dyDescent="0.25">
      <c r="A58" s="34"/>
      <c r="B58" s="55" t="s">
        <v>15</v>
      </c>
      <c r="C58" s="2" t="s">
        <v>120</v>
      </c>
      <c r="D58" s="55" t="s">
        <v>12</v>
      </c>
      <c r="E58" s="49" t="s">
        <v>116</v>
      </c>
      <c r="F58" s="9">
        <f t="shared" si="7"/>
        <v>4650</v>
      </c>
      <c r="G58" s="35">
        <v>4490</v>
      </c>
      <c r="H58" s="35"/>
      <c r="I58" s="35">
        <v>160</v>
      </c>
      <c r="J58" s="101"/>
      <c r="K58" s="101"/>
    </row>
    <row r="59" spans="1:11" s="74" customFormat="1" ht="42.75" customHeight="1" x14ac:dyDescent="0.25">
      <c r="A59" s="34"/>
      <c r="B59" s="55" t="s">
        <v>15</v>
      </c>
      <c r="C59" s="2" t="s">
        <v>121</v>
      </c>
      <c r="D59" s="55" t="s">
        <v>12</v>
      </c>
      <c r="E59" s="49" t="s">
        <v>117</v>
      </c>
      <c r="F59" s="9">
        <f t="shared" si="7"/>
        <v>11650</v>
      </c>
      <c r="G59" s="35">
        <v>11615</v>
      </c>
      <c r="H59" s="35"/>
      <c r="I59" s="35">
        <v>35</v>
      </c>
      <c r="J59" s="101"/>
      <c r="K59" s="101"/>
    </row>
    <row r="60" spans="1:11" s="74" customFormat="1" ht="58.5" customHeight="1" x14ac:dyDescent="0.25">
      <c r="A60" s="34"/>
      <c r="B60" s="55" t="s">
        <v>15</v>
      </c>
      <c r="C60" s="2" t="s">
        <v>73</v>
      </c>
      <c r="D60" s="55" t="s">
        <v>12</v>
      </c>
      <c r="E60" s="49" t="s">
        <v>125</v>
      </c>
      <c r="F60" s="9">
        <f t="shared" si="6"/>
        <v>14600</v>
      </c>
      <c r="G60" s="35">
        <f>14500+100</f>
        <v>14600</v>
      </c>
      <c r="H60" s="35"/>
      <c r="I60" s="35"/>
      <c r="J60" s="101"/>
      <c r="K60" s="101"/>
    </row>
    <row r="61" spans="1:11" s="74" customFormat="1" ht="46.5" customHeight="1" x14ac:dyDescent="0.25">
      <c r="A61" s="34"/>
      <c r="B61" s="55" t="s">
        <v>15</v>
      </c>
      <c r="C61" s="2" t="s">
        <v>73</v>
      </c>
      <c r="D61" s="55" t="s">
        <v>12</v>
      </c>
      <c r="E61" s="49" t="s">
        <v>54</v>
      </c>
      <c r="F61" s="9">
        <f t="shared" si="6"/>
        <v>11320</v>
      </c>
      <c r="G61" s="35">
        <f>4500+2500+1564+2856-100</f>
        <v>11320</v>
      </c>
      <c r="H61" s="35"/>
      <c r="I61" s="34"/>
      <c r="J61" s="101"/>
      <c r="K61" s="101"/>
    </row>
    <row r="62" spans="1:11" s="74" customFormat="1" ht="30.75" customHeight="1" x14ac:dyDescent="0.25">
      <c r="A62" s="34"/>
      <c r="B62" s="17" t="s">
        <v>17</v>
      </c>
      <c r="C62" s="6"/>
      <c r="D62" s="17"/>
      <c r="E62" s="53" t="s">
        <v>18</v>
      </c>
      <c r="F62" s="5">
        <f>G62+H62</f>
        <v>6743</v>
      </c>
      <c r="G62" s="5">
        <f>G65+G63</f>
        <v>6743</v>
      </c>
      <c r="H62" s="9"/>
      <c r="I62" s="34"/>
      <c r="J62" s="101"/>
      <c r="K62" s="101"/>
    </row>
    <row r="63" spans="1:11" s="74" customFormat="1" ht="30.75" customHeight="1" x14ac:dyDescent="0.25">
      <c r="A63" s="34"/>
      <c r="B63" s="6" t="s">
        <v>19</v>
      </c>
      <c r="C63" s="6"/>
      <c r="D63" s="6"/>
      <c r="E63" s="50" t="s">
        <v>20</v>
      </c>
      <c r="F63" s="5">
        <f>G63+H63</f>
        <v>4000</v>
      </c>
      <c r="G63" s="5">
        <f>G64</f>
        <v>4000</v>
      </c>
      <c r="H63" s="9"/>
      <c r="I63" s="34"/>
      <c r="J63" s="101"/>
      <c r="K63" s="101"/>
    </row>
    <row r="64" spans="1:11" s="74" customFormat="1" ht="42.75" customHeight="1" x14ac:dyDescent="0.25">
      <c r="A64" s="34"/>
      <c r="B64" s="2" t="s">
        <v>19</v>
      </c>
      <c r="C64" s="2" t="s">
        <v>69</v>
      </c>
      <c r="D64" s="2" t="s">
        <v>12</v>
      </c>
      <c r="E64" s="36" t="s">
        <v>54</v>
      </c>
      <c r="F64" s="9">
        <f>G64+H64</f>
        <v>4000</v>
      </c>
      <c r="G64" s="9">
        <v>4000</v>
      </c>
      <c r="H64" s="9"/>
      <c r="I64" s="34"/>
      <c r="J64" s="101"/>
      <c r="K64" s="101"/>
    </row>
    <row r="65" spans="1:11" ht="38.25" customHeight="1" x14ac:dyDescent="0.25">
      <c r="A65" s="33"/>
      <c r="B65" s="6" t="s">
        <v>64</v>
      </c>
      <c r="C65" s="37"/>
      <c r="D65" s="2"/>
      <c r="E65" s="38" t="s">
        <v>65</v>
      </c>
      <c r="F65" s="5">
        <f t="shared" ref="F65:F66" si="8">G65+H65</f>
        <v>2743</v>
      </c>
      <c r="G65" s="5">
        <f>SUM(G66:G66)</f>
        <v>2743</v>
      </c>
      <c r="H65" s="5"/>
      <c r="I65" s="33"/>
      <c r="J65" s="42"/>
      <c r="K65" s="42"/>
    </row>
    <row r="66" spans="1:11" ht="45.75" customHeight="1" x14ac:dyDescent="0.25">
      <c r="A66" s="33"/>
      <c r="B66" s="2" t="s">
        <v>64</v>
      </c>
      <c r="C66" s="2" t="s">
        <v>69</v>
      </c>
      <c r="D66" s="2" t="s">
        <v>12</v>
      </c>
      <c r="E66" s="39" t="s">
        <v>98</v>
      </c>
      <c r="F66" s="9">
        <f t="shared" si="8"/>
        <v>2743</v>
      </c>
      <c r="G66" s="9">
        <f>7038.5-4295.5</f>
        <v>2743</v>
      </c>
      <c r="H66" s="9"/>
      <c r="I66" s="33"/>
      <c r="J66" s="102"/>
      <c r="K66" s="102"/>
    </row>
    <row r="67" spans="1:11" ht="30" customHeight="1" x14ac:dyDescent="0.25">
      <c r="A67" s="33"/>
      <c r="B67" s="6" t="s">
        <v>33</v>
      </c>
      <c r="C67" s="2"/>
      <c r="D67" s="2"/>
      <c r="E67" s="53" t="s">
        <v>34</v>
      </c>
      <c r="F67" s="5">
        <f t="shared" si="0"/>
        <v>1064298</v>
      </c>
      <c r="G67" s="5">
        <f>G68+G76</f>
        <v>81108.799999999988</v>
      </c>
      <c r="H67" s="5">
        <f>H68+H76</f>
        <v>983189.20000000007</v>
      </c>
      <c r="I67" s="33"/>
      <c r="J67" s="42"/>
      <c r="K67" s="42"/>
    </row>
    <row r="68" spans="1:11" ht="30" customHeight="1" x14ac:dyDescent="0.25">
      <c r="A68" s="33"/>
      <c r="B68" s="6" t="s">
        <v>61</v>
      </c>
      <c r="C68" s="6"/>
      <c r="D68" s="6"/>
      <c r="E68" s="53" t="s">
        <v>60</v>
      </c>
      <c r="F68" s="5">
        <f t="shared" si="0"/>
        <v>993403.60000000009</v>
      </c>
      <c r="G68" s="5">
        <f>SUM(G69:G75)</f>
        <v>69867.399999999994</v>
      </c>
      <c r="H68" s="5">
        <f>SUM(H69:H75)</f>
        <v>923536.20000000007</v>
      </c>
      <c r="I68" s="33"/>
      <c r="J68" s="42"/>
      <c r="K68" s="42"/>
    </row>
    <row r="69" spans="1:11" ht="33" customHeight="1" x14ac:dyDescent="0.25">
      <c r="A69" s="33"/>
      <c r="B69" s="58" t="s">
        <v>61</v>
      </c>
      <c r="C69" s="55" t="s">
        <v>76</v>
      </c>
      <c r="D69" s="58" t="s">
        <v>12</v>
      </c>
      <c r="E69" s="62" t="s">
        <v>63</v>
      </c>
      <c r="F69" s="9">
        <f>G69+H69</f>
        <v>750571.9</v>
      </c>
      <c r="G69" s="40"/>
      <c r="H69" s="9">
        <f>750571.9</f>
        <v>750571.9</v>
      </c>
      <c r="I69" s="33"/>
      <c r="J69" s="42"/>
      <c r="K69" s="42"/>
    </row>
    <row r="70" spans="1:11" ht="33" customHeight="1" x14ac:dyDescent="0.25">
      <c r="A70" s="33"/>
      <c r="B70" s="59"/>
      <c r="C70" s="55" t="s">
        <v>77</v>
      </c>
      <c r="D70" s="59"/>
      <c r="E70" s="62"/>
      <c r="F70" s="9">
        <f>G70+H70</f>
        <v>56494.7</v>
      </c>
      <c r="G70" s="9">
        <f>56494.7</f>
        <v>56494.7</v>
      </c>
      <c r="H70" s="9"/>
      <c r="I70" s="33"/>
      <c r="J70" s="42"/>
      <c r="K70" s="42"/>
    </row>
    <row r="71" spans="1:11" ht="34.5" customHeight="1" x14ac:dyDescent="0.25">
      <c r="A71" s="33"/>
      <c r="B71" s="58" t="s">
        <v>61</v>
      </c>
      <c r="C71" s="55" t="s">
        <v>76</v>
      </c>
      <c r="D71" s="58" t="s">
        <v>12</v>
      </c>
      <c r="E71" s="62" t="s">
        <v>122</v>
      </c>
      <c r="F71" s="9">
        <f t="shared" ref="F71:F72" si="9">G71+H71</f>
        <v>163087.70000000001</v>
      </c>
      <c r="G71" s="9"/>
      <c r="H71" s="9">
        <v>163087.70000000001</v>
      </c>
      <c r="I71" s="33"/>
      <c r="J71" s="42"/>
      <c r="K71" s="42"/>
    </row>
    <row r="72" spans="1:11" ht="33" customHeight="1" x14ac:dyDescent="0.25">
      <c r="A72" s="33"/>
      <c r="B72" s="59"/>
      <c r="C72" s="55" t="s">
        <v>77</v>
      </c>
      <c r="D72" s="59"/>
      <c r="E72" s="62"/>
      <c r="F72" s="9">
        <f t="shared" si="9"/>
        <v>12275.3</v>
      </c>
      <c r="G72" s="9">
        <v>12275.3</v>
      </c>
      <c r="H72" s="9"/>
      <c r="I72" s="33"/>
      <c r="J72" s="42"/>
      <c r="K72" s="42"/>
    </row>
    <row r="73" spans="1:11" ht="32.25" customHeight="1" x14ac:dyDescent="0.25">
      <c r="A73" s="33"/>
      <c r="B73" s="58" t="s">
        <v>61</v>
      </c>
      <c r="C73" s="55" t="s">
        <v>99</v>
      </c>
      <c r="D73" s="58" t="s">
        <v>12</v>
      </c>
      <c r="E73" s="60" t="s">
        <v>123</v>
      </c>
      <c r="F73" s="9">
        <f t="shared" ref="F73:F75" si="10">G73+H73</f>
        <v>9876.6</v>
      </c>
      <c r="G73" s="9"/>
      <c r="H73" s="9">
        <v>9876.6</v>
      </c>
      <c r="I73" s="33"/>
      <c r="J73" s="42"/>
      <c r="K73" s="42"/>
    </row>
    <row r="74" spans="1:11" ht="32.25" customHeight="1" x14ac:dyDescent="0.25">
      <c r="A74" s="33"/>
      <c r="B74" s="59"/>
      <c r="C74" s="55" t="s">
        <v>100</v>
      </c>
      <c r="D74" s="59"/>
      <c r="E74" s="61"/>
      <c r="F74" s="9">
        <f t="shared" si="10"/>
        <v>743.40000000000009</v>
      </c>
      <c r="G74" s="9">
        <f>1097.4-354</f>
        <v>743.40000000000009</v>
      </c>
      <c r="H74" s="9"/>
      <c r="I74" s="33"/>
      <c r="J74" s="42"/>
      <c r="K74" s="42"/>
    </row>
    <row r="75" spans="1:11" ht="44.25" customHeight="1" x14ac:dyDescent="0.25">
      <c r="A75" s="33"/>
      <c r="B75" s="48" t="s">
        <v>61</v>
      </c>
      <c r="C75" s="3" t="s">
        <v>127</v>
      </c>
      <c r="D75" s="48" t="s">
        <v>12</v>
      </c>
      <c r="E75" s="36" t="s">
        <v>54</v>
      </c>
      <c r="F75" s="9">
        <f t="shared" si="10"/>
        <v>354</v>
      </c>
      <c r="G75" s="9">
        <v>354</v>
      </c>
      <c r="H75" s="9"/>
      <c r="I75" s="33"/>
      <c r="J75" s="42"/>
      <c r="K75" s="42"/>
    </row>
    <row r="76" spans="1:11" ht="39" customHeight="1" x14ac:dyDescent="0.25">
      <c r="A76" s="33"/>
      <c r="B76" s="6" t="s">
        <v>66</v>
      </c>
      <c r="C76" s="6"/>
      <c r="D76" s="6"/>
      <c r="E76" s="53" t="s">
        <v>67</v>
      </c>
      <c r="F76" s="5">
        <f t="shared" si="0"/>
        <v>70894.399999999994</v>
      </c>
      <c r="G76" s="5">
        <f>SUM(G77:G79)</f>
        <v>11241.4</v>
      </c>
      <c r="H76" s="5">
        <f>SUM(H77:H79)</f>
        <v>59653</v>
      </c>
      <c r="I76" s="33"/>
      <c r="J76" s="42"/>
      <c r="K76" s="42"/>
    </row>
    <row r="77" spans="1:11" ht="81.75" customHeight="1" x14ac:dyDescent="0.25">
      <c r="A77" s="33"/>
      <c r="B77" s="58" t="s">
        <v>66</v>
      </c>
      <c r="C77" s="55" t="s">
        <v>101</v>
      </c>
      <c r="D77" s="58" t="s">
        <v>12</v>
      </c>
      <c r="E77" s="60" t="s">
        <v>124</v>
      </c>
      <c r="F77" s="9">
        <f>G77+H77</f>
        <v>59653</v>
      </c>
      <c r="G77" s="9"/>
      <c r="H77" s="9">
        <v>59653</v>
      </c>
      <c r="I77" s="33"/>
      <c r="J77" s="102"/>
      <c r="K77" s="42"/>
    </row>
    <row r="78" spans="1:11" ht="81.75" customHeight="1" x14ac:dyDescent="0.25">
      <c r="A78" s="33"/>
      <c r="B78" s="59"/>
      <c r="C78" s="55" t="s">
        <v>102</v>
      </c>
      <c r="D78" s="59"/>
      <c r="E78" s="61"/>
      <c r="F78" s="9">
        <f>G78+H78</f>
        <v>4490</v>
      </c>
      <c r="G78" s="9">
        <f>7241.4-2751.4</f>
        <v>4490</v>
      </c>
      <c r="H78" s="9"/>
      <c r="I78" s="33"/>
      <c r="J78" s="102"/>
      <c r="K78" s="42"/>
    </row>
    <row r="79" spans="1:11" ht="48" customHeight="1" x14ac:dyDescent="0.25">
      <c r="A79" s="33"/>
      <c r="B79" s="2" t="s">
        <v>66</v>
      </c>
      <c r="C79" s="55" t="s">
        <v>62</v>
      </c>
      <c r="D79" s="2" t="s">
        <v>12</v>
      </c>
      <c r="E79" s="36" t="s">
        <v>54</v>
      </c>
      <c r="F79" s="9">
        <f t="shared" ref="F79" si="11">G79+H79</f>
        <v>6751.4</v>
      </c>
      <c r="G79" s="9">
        <f>4000+2751.4</f>
        <v>6751.4</v>
      </c>
      <c r="H79" s="9"/>
      <c r="I79" s="33"/>
      <c r="J79" s="102"/>
      <c r="K79" s="42"/>
    </row>
    <row r="80" spans="1:11" ht="39" customHeight="1" x14ac:dyDescent="0.25">
      <c r="A80" s="33"/>
      <c r="B80" s="57" t="s">
        <v>26</v>
      </c>
      <c r="C80" s="57"/>
      <c r="D80" s="57"/>
      <c r="E80" s="57"/>
      <c r="F80" s="5">
        <f t="shared" si="0"/>
        <v>6573</v>
      </c>
      <c r="G80" s="5">
        <f>G81+G85</f>
        <v>1505</v>
      </c>
      <c r="H80" s="5">
        <f>H81+H85</f>
        <v>5068</v>
      </c>
      <c r="I80" s="33"/>
      <c r="J80" s="103"/>
      <c r="K80" s="103"/>
    </row>
    <row r="81" spans="1:11" ht="30" customHeight="1" x14ac:dyDescent="0.25">
      <c r="A81" s="33"/>
      <c r="B81" s="6" t="s">
        <v>13</v>
      </c>
      <c r="C81" s="55"/>
      <c r="D81" s="55"/>
      <c r="E81" s="53" t="s">
        <v>14</v>
      </c>
      <c r="F81" s="5">
        <f t="shared" si="0"/>
        <v>1435</v>
      </c>
      <c r="G81" s="5">
        <f>G82</f>
        <v>1435</v>
      </c>
      <c r="H81" s="5"/>
      <c r="I81" s="33"/>
      <c r="J81" s="42"/>
      <c r="K81" s="42"/>
    </row>
    <row r="82" spans="1:11" ht="29.25" customHeight="1" x14ac:dyDescent="0.25">
      <c r="A82" s="33"/>
      <c r="B82" s="17" t="s">
        <v>27</v>
      </c>
      <c r="C82" s="41"/>
      <c r="D82" s="41"/>
      <c r="E82" s="26" t="s">
        <v>28</v>
      </c>
      <c r="F82" s="5">
        <f t="shared" si="0"/>
        <v>1435</v>
      </c>
      <c r="G82" s="5">
        <f>G83+G84</f>
        <v>1435</v>
      </c>
      <c r="H82" s="5"/>
      <c r="I82" s="33"/>
      <c r="J82" s="42"/>
      <c r="K82" s="42"/>
    </row>
    <row r="83" spans="1:11" ht="60" customHeight="1" x14ac:dyDescent="0.25">
      <c r="A83" s="33"/>
      <c r="B83" s="55" t="s">
        <v>27</v>
      </c>
      <c r="C83" s="2" t="s">
        <v>59</v>
      </c>
      <c r="D83" s="55">
        <v>200</v>
      </c>
      <c r="E83" s="49" t="s">
        <v>37</v>
      </c>
      <c r="F83" s="9">
        <f t="shared" si="0"/>
        <v>1400</v>
      </c>
      <c r="G83" s="35">
        <v>1400</v>
      </c>
      <c r="H83" s="5"/>
      <c r="I83" s="33"/>
      <c r="J83" s="102"/>
      <c r="K83" s="102"/>
    </row>
    <row r="84" spans="1:11" ht="60" customHeight="1" x14ac:dyDescent="0.25">
      <c r="A84" s="33"/>
      <c r="B84" s="55" t="s">
        <v>27</v>
      </c>
      <c r="C84" s="2" t="s">
        <v>59</v>
      </c>
      <c r="D84" s="55">
        <v>200</v>
      </c>
      <c r="E84" s="49" t="s">
        <v>29</v>
      </c>
      <c r="F84" s="9">
        <f t="shared" si="0"/>
        <v>35</v>
      </c>
      <c r="G84" s="35">
        <v>35</v>
      </c>
      <c r="H84" s="9"/>
      <c r="I84" s="33"/>
      <c r="J84" s="42"/>
      <c r="K84" s="42"/>
    </row>
    <row r="85" spans="1:11" ht="30" customHeight="1" x14ac:dyDescent="0.25">
      <c r="A85" s="33"/>
      <c r="B85" s="17" t="s">
        <v>21</v>
      </c>
      <c r="C85" s="24"/>
      <c r="D85" s="25"/>
      <c r="E85" s="26" t="s">
        <v>22</v>
      </c>
      <c r="F85" s="5">
        <f t="shared" si="0"/>
        <v>5138</v>
      </c>
      <c r="G85" s="5">
        <f>G86</f>
        <v>70</v>
      </c>
      <c r="H85" s="5">
        <f>H86</f>
        <v>5068</v>
      </c>
      <c r="I85" s="33"/>
      <c r="J85" s="42"/>
      <c r="K85" s="42"/>
    </row>
    <row r="86" spans="1:11" ht="30" customHeight="1" x14ac:dyDescent="0.25">
      <c r="A86" s="33"/>
      <c r="B86" s="17" t="s">
        <v>23</v>
      </c>
      <c r="C86" s="24"/>
      <c r="D86" s="25"/>
      <c r="E86" s="54" t="s">
        <v>24</v>
      </c>
      <c r="F86" s="5">
        <f t="shared" si="0"/>
        <v>5138</v>
      </c>
      <c r="G86" s="5">
        <f>SUM(G87:G88)</f>
        <v>70</v>
      </c>
      <c r="H86" s="5">
        <f>SUM(H87:H88)</f>
        <v>5068</v>
      </c>
      <c r="I86" s="33"/>
      <c r="J86" s="42"/>
      <c r="K86" s="42"/>
    </row>
    <row r="87" spans="1:11" ht="33" customHeight="1" x14ac:dyDescent="0.25">
      <c r="A87" s="33"/>
      <c r="B87" s="64" t="s">
        <v>23</v>
      </c>
      <c r="C87" s="55" t="s">
        <v>71</v>
      </c>
      <c r="D87" s="64" t="s">
        <v>12</v>
      </c>
      <c r="E87" s="65" t="s">
        <v>25</v>
      </c>
      <c r="F87" s="9">
        <f t="shared" si="0"/>
        <v>70</v>
      </c>
      <c r="G87" s="9">
        <v>70</v>
      </c>
      <c r="H87" s="5"/>
      <c r="I87" s="33"/>
      <c r="J87" s="42"/>
      <c r="K87" s="42"/>
    </row>
    <row r="88" spans="1:11" ht="33" customHeight="1" x14ac:dyDescent="0.25">
      <c r="A88" s="33"/>
      <c r="B88" s="64"/>
      <c r="C88" s="55" t="s">
        <v>70</v>
      </c>
      <c r="D88" s="64"/>
      <c r="E88" s="65"/>
      <c r="F88" s="9">
        <f>H88</f>
        <v>5068</v>
      </c>
      <c r="G88" s="9"/>
      <c r="H88" s="35">
        <v>5068</v>
      </c>
      <c r="I88" s="33"/>
      <c r="J88" s="42"/>
      <c r="K88" s="42"/>
    </row>
    <row r="89" spans="1:11" ht="46.5" customHeight="1" x14ac:dyDescent="0.25">
      <c r="A89" s="33"/>
      <c r="B89" s="57" t="s">
        <v>36</v>
      </c>
      <c r="C89" s="57"/>
      <c r="D89" s="57"/>
      <c r="E89" s="57"/>
      <c r="F89" s="5">
        <f t="shared" ref="F89:F92" si="12">G89+H89</f>
        <v>81231.399999999994</v>
      </c>
      <c r="G89" s="5"/>
      <c r="H89" s="5">
        <f>H90</f>
        <v>81231.399999999994</v>
      </c>
      <c r="I89" s="33"/>
      <c r="J89" s="42"/>
      <c r="K89" s="42"/>
    </row>
    <row r="90" spans="1:11" ht="27" customHeight="1" x14ac:dyDescent="0.25">
      <c r="A90" s="33"/>
      <c r="B90" s="17" t="s">
        <v>21</v>
      </c>
      <c r="C90" s="24"/>
      <c r="D90" s="25"/>
      <c r="E90" s="26" t="s">
        <v>22</v>
      </c>
      <c r="F90" s="5">
        <f t="shared" si="12"/>
        <v>81231.399999999994</v>
      </c>
      <c r="G90" s="5"/>
      <c r="H90" s="5">
        <f>H91</f>
        <v>81231.399999999994</v>
      </c>
      <c r="I90" s="33"/>
      <c r="J90" s="42"/>
      <c r="K90" s="42"/>
    </row>
    <row r="91" spans="1:11" ht="27" customHeight="1" x14ac:dyDescent="0.25">
      <c r="A91" s="33"/>
      <c r="B91" s="6" t="s">
        <v>23</v>
      </c>
      <c r="C91" s="44"/>
      <c r="D91" s="44"/>
      <c r="E91" s="45" t="s">
        <v>24</v>
      </c>
      <c r="F91" s="5">
        <f t="shared" si="12"/>
        <v>81231.399999999994</v>
      </c>
      <c r="G91" s="5"/>
      <c r="H91" s="5">
        <f>H92</f>
        <v>81231.399999999994</v>
      </c>
      <c r="I91" s="33"/>
      <c r="J91" s="42"/>
      <c r="K91" s="42"/>
    </row>
    <row r="92" spans="1:11" s="46" customFormat="1" ht="78.75" customHeight="1" x14ac:dyDescent="0.25">
      <c r="A92" s="8"/>
      <c r="B92" s="2" t="s">
        <v>23</v>
      </c>
      <c r="C92" s="2" t="s">
        <v>72</v>
      </c>
      <c r="D92" s="2" t="s">
        <v>11</v>
      </c>
      <c r="E92" s="47" t="s">
        <v>103</v>
      </c>
      <c r="F92" s="9">
        <f t="shared" si="12"/>
        <v>81231.399999999994</v>
      </c>
      <c r="G92" s="9"/>
      <c r="H92" s="35">
        <v>81231.399999999994</v>
      </c>
      <c r="I92" s="8"/>
      <c r="J92" s="42"/>
      <c r="K92" s="42"/>
    </row>
    <row r="93" spans="1:11" s="46" customFormat="1" ht="32.25" customHeight="1" x14ac:dyDescent="0.25">
      <c r="A93" s="8"/>
      <c r="B93" s="63" t="s">
        <v>129</v>
      </c>
      <c r="C93" s="63"/>
      <c r="D93" s="63"/>
      <c r="E93" s="63"/>
      <c r="F93" s="5">
        <f t="shared" ref="F93" si="13">G93+H93+I93</f>
        <v>643</v>
      </c>
      <c r="G93" s="5">
        <f t="shared" ref="G93:G95" si="14">G94</f>
        <v>643</v>
      </c>
      <c r="H93" s="5"/>
      <c r="I93" s="5"/>
      <c r="J93" s="42"/>
      <c r="K93" s="42"/>
    </row>
    <row r="94" spans="1:11" s="46" customFormat="1" ht="25.5" customHeight="1" x14ac:dyDescent="0.25">
      <c r="A94" s="8"/>
      <c r="B94" s="6" t="s">
        <v>13</v>
      </c>
      <c r="C94" s="7"/>
      <c r="D94" s="2"/>
      <c r="E94" s="53" t="s">
        <v>14</v>
      </c>
      <c r="F94" s="5">
        <f>G94+H94</f>
        <v>643</v>
      </c>
      <c r="G94" s="5">
        <f t="shared" si="14"/>
        <v>643</v>
      </c>
      <c r="H94" s="5"/>
      <c r="I94" s="8"/>
      <c r="J94" s="42"/>
      <c r="K94" s="42"/>
    </row>
    <row r="95" spans="1:11" s="46" customFormat="1" ht="30.75" customHeight="1" x14ac:dyDescent="0.25">
      <c r="A95" s="8"/>
      <c r="B95" s="6" t="s">
        <v>15</v>
      </c>
      <c r="C95" s="6"/>
      <c r="D95" s="2"/>
      <c r="E95" s="53" t="s">
        <v>16</v>
      </c>
      <c r="F95" s="5">
        <f>G95+H95</f>
        <v>643</v>
      </c>
      <c r="G95" s="5">
        <f t="shared" si="14"/>
        <v>643</v>
      </c>
      <c r="H95" s="5"/>
      <c r="I95" s="8"/>
      <c r="J95" s="42"/>
      <c r="K95" s="42"/>
    </row>
    <row r="96" spans="1:11" s="46" customFormat="1" ht="46.5" customHeight="1" x14ac:dyDescent="0.25">
      <c r="A96" s="8"/>
      <c r="B96" s="2" t="s">
        <v>15</v>
      </c>
      <c r="C96" s="2" t="s">
        <v>130</v>
      </c>
      <c r="D96" s="2" t="s">
        <v>12</v>
      </c>
      <c r="E96" s="49" t="s">
        <v>131</v>
      </c>
      <c r="F96" s="9">
        <f t="shared" ref="F96" si="15">G96+H96+I96</f>
        <v>643</v>
      </c>
      <c r="G96" s="9">
        <v>643</v>
      </c>
      <c r="H96" s="9"/>
      <c r="I96" s="8"/>
      <c r="J96" s="42"/>
      <c r="K96" s="42"/>
    </row>
    <row r="97" spans="1:9" s="80" customFormat="1" ht="27.75" customHeight="1" x14ac:dyDescent="0.25">
      <c r="A97" s="10"/>
      <c r="B97" s="56" t="s">
        <v>30</v>
      </c>
      <c r="C97" s="56"/>
      <c r="D97" s="56"/>
      <c r="E97" s="52"/>
      <c r="F97" s="5">
        <f>G97+H97+I97</f>
        <v>1883105.5</v>
      </c>
      <c r="G97" s="5">
        <f>SUM(G16+G80+G89+G93)</f>
        <v>551870.69999999995</v>
      </c>
      <c r="H97" s="5">
        <f>SUM(H16+H80+H89+H93)</f>
        <v>1330658.8</v>
      </c>
      <c r="I97" s="5">
        <f>SUM(I16+I80+I89+I93)</f>
        <v>576</v>
      </c>
    </row>
  </sheetData>
  <mergeCells count="41">
    <mergeCell ref="E5:H5"/>
    <mergeCell ref="B6:H6"/>
    <mergeCell ref="B7:H7"/>
    <mergeCell ref="B8:H8"/>
    <mergeCell ref="B9:H9"/>
    <mergeCell ref="H13:H14"/>
    <mergeCell ref="G12:I12"/>
    <mergeCell ref="B10:H10"/>
    <mergeCell ref="B12:D12"/>
    <mergeCell ref="E12:E14"/>
    <mergeCell ref="F12:F14"/>
    <mergeCell ref="I13:I14"/>
    <mergeCell ref="B13:B14"/>
    <mergeCell ref="C13:C14"/>
    <mergeCell ref="D13:D14"/>
    <mergeCell ref="E87:E88"/>
    <mergeCell ref="B69:B70"/>
    <mergeCell ref="D69:D70"/>
    <mergeCell ref="E69:E70"/>
    <mergeCell ref="G13:G14"/>
    <mergeCell ref="B16:E16"/>
    <mergeCell ref="B17:E17"/>
    <mergeCell ref="B26:B27"/>
    <mergeCell ref="D26:D27"/>
    <mergeCell ref="E26:E27"/>
    <mergeCell ref="B97:D97"/>
    <mergeCell ref="B42:E42"/>
    <mergeCell ref="B73:B74"/>
    <mergeCell ref="D73:D74"/>
    <mergeCell ref="E73:E74"/>
    <mergeCell ref="B71:B72"/>
    <mergeCell ref="D71:D72"/>
    <mergeCell ref="E71:E72"/>
    <mergeCell ref="B77:B78"/>
    <mergeCell ref="D77:D78"/>
    <mergeCell ref="E77:E78"/>
    <mergeCell ref="B93:E93"/>
    <mergeCell ref="B89:E89"/>
    <mergeCell ref="B80:E80"/>
    <mergeCell ref="B87:B88"/>
    <mergeCell ref="D87:D88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 differentFirst="1">
    <oddHeader>&amp;C&amp;P</oddHeader>
  </headerFooter>
  <rowBreaks count="3" manualBreakCount="3">
    <brk id="58" min="1" max="8" man="1"/>
    <brk id="70" min="1" max="8" man="1"/>
    <brk id="79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BU21</cp:lastModifiedBy>
  <cp:lastPrinted>2025-10-29T12:26:37Z</cp:lastPrinted>
  <dcterms:created xsi:type="dcterms:W3CDTF">2017-11-08T08:25:33Z</dcterms:created>
  <dcterms:modified xsi:type="dcterms:W3CDTF">2025-10-29T12:26:40Z</dcterms:modified>
</cp:coreProperties>
</file>